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96ADEDF-4639-43CD-9DC3-DBBF132B163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E21" i="1"/>
  <c r="F21" i="1"/>
  <c r="G21" i="1"/>
  <c r="H21" i="1"/>
  <c r="G11" i="1"/>
  <c r="E14" i="1"/>
  <c r="E15" i="1" s="1"/>
  <c r="C17" i="1"/>
  <c r="Q21" i="1"/>
  <c r="C11" i="1"/>
  <c r="C12" i="1"/>
  <c r="C16" i="1" l="1"/>
  <c r="D18" i="1" s="1"/>
  <c r="O21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<sst xmlns="http://schemas.openxmlformats.org/spreadsheetml/2006/main" count="55" uniqueCount="50">
  <si>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</si>
  <si>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</si>
  <si>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</si>
  <si>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</si>
  <si>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</si>
  <si>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</si>
  <si>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</si>
  <si>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</si>
  <si>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</si>
  <si>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</si>
  <si>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</si>
  <si>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</si>
  <si>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</si>
  <si>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</si>
  <si>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</si>
  <si>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</si>
  <si>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</si>
  <si>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</si>
  <si>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</si>
  <si>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</si>
  <si>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</si>
  <si>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</si>
  <si>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</si>
  <si>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</si>
  <si>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</si>
  <si>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</si>
  <si>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</si>
  <si>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</si>
  <si>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</si>
  <si>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</si>
  <si>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</si>
  <si>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</si>
  <si>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</si>
  <si>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</si>
  <si>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</si>
  <si>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</si>
  <si>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</si>
  <si>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</si>
  <si>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</si>
  <si>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</si>
  <si>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</si>
  <si>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not avail.</t>
  </si>
  <si>
    <t>G0410-1013</t>
  </si>
  <si>
    <t>EW</t>
  </si>
  <si>
    <t>0410-1013</t>
  </si>
  <si>
    <t>Oph</t>
  </si>
  <si>
    <t>IBVS 5992</t>
  </si>
  <si>
    <t>II</t>
  </si>
  <si>
    <t>V2880 Oph / GSC 0410-1013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</si>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</sst>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9" fillId="0" borderId="0" xfId="0" applyFont="1" applyAlignment="1"/>
    <xf numFmtId="0" fontId="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V2880 Oph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12569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22-4AFE-A9CC-49D69ECBB1C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12569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-3.7790000009408686E-2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22-4AFE-A9CC-49D69ECBB1C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12569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22-4AFE-A9CC-49D69ECBB1C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12569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22-4AFE-A9CC-49D69ECBB1C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12569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022-4AFE-A9CC-49D69ECBB1C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12569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22-4AFE-A9CC-49D69ECBB1C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12569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022-4AFE-A9CC-49D69ECBB1C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12569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-3.7790000009408686E-2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022-4AFE-A9CC-49D69ECBB1C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12569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022-4AFE-A9CC-49D69ECBB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457464"/>
        <c:axId val="1"/>
      </c:scatterChart>
      <c:valAx>
        <c:axId val="71445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44574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72FAE0C-41C7-87AB-5C6B-7A37517535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6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3" t="s">
        <v>48</v>
      </c>
    </row>
    <row r="2" spans="1:7" x14ac:dyDescent="0.2">
      <c r="A2" t="s">
        <v>24</v>
      </c>
      <c r="B2" t="s">
        <v>43</v>
      </c>
      <c r="D2" s="2" t="s">
        <v>45</v>
      </c>
      <c r="E2" s="30" t="s">
        <v>42</v>
      </c>
    </row>
    <row r="3" spans="1:7" ht="13.5" thickBot="1" x14ac:dyDescent="0.25">
      <c r="E3" t="s">
        <v>44</v>
      </c>
    </row>
    <row r="4" spans="1:7" ht="14.25" thickTop="1" thickBot="1" x14ac:dyDescent="0.25">
      <c r="A4" s="4" t="s">
        <v>0</v>
      </c>
      <c r="C4" s="7" t="s">
        <v>41</v>
      </c>
      <c r="D4" s="8" t="s">
        <v>41</v>
      </c>
    </row>
    <row r="6" spans="1:7" x14ac:dyDescent="0.2">
      <c r="A6" s="4" t="s">
        <v>1</v>
      </c>
    </row>
    <row r="7" spans="1:7" x14ac:dyDescent="0.2">
      <c r="A7" t="s">
        <v>2</v>
      </c>
      <c r="C7">
        <v>51391.688000000002</v>
      </c>
      <c r="D7" s="29" t="s">
        <v>39</v>
      </c>
    </row>
    <row r="8" spans="1:7" x14ac:dyDescent="0.2">
      <c r="A8" t="s">
        <v>3</v>
      </c>
      <c r="C8">
        <v>0.34371000000000002</v>
      </c>
      <c r="D8" s="29" t="s">
        <v>39</v>
      </c>
    </row>
    <row r="9" spans="1:7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3.5" thickBot="1" x14ac:dyDescent="0.25">
      <c r="A10" s="11"/>
      <c r="B10" s="11"/>
      <c r="C10" s="3" t="s">
        <v>20</v>
      </c>
      <c r="D10" s="3" t="s">
        <v>21</v>
      </c>
      <c r="E10" s="11"/>
    </row>
    <row r="11" spans="1:7" x14ac:dyDescent="0.2">
      <c r="A11" s="11" t="s">
        <v>15</v>
      </c>
      <c r="B11" s="11"/>
      <c r="C11" s="23">
        <f ca="1">INTERCEPT(INDIRECT($G$11):G992,INDIRECT($F$11):F992)</f>
        <v>0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16</v>
      </c>
      <c r="B12" s="11"/>
      <c r="C12" s="23">
        <f ca="1">SLOPE(INDIRECT($G$11):G992,INDIRECT($F$11):F992)</f>
        <v>-3.0066035491613244E-6</v>
      </c>
      <c r="D12" s="2"/>
      <c r="E12" s="11"/>
    </row>
    <row r="13" spans="1:7" x14ac:dyDescent="0.2">
      <c r="A13" s="11" t="s">
        <v>19</v>
      </c>
      <c r="B13" s="11"/>
      <c r="C13" s="2" t="s">
        <v>13</v>
      </c>
      <c r="D13" s="15" t="s">
        <v>36</v>
      </c>
      <c r="E13" s="12">
        <v>1</v>
      </c>
    </row>
    <row r="14" spans="1:7" x14ac:dyDescent="0.2">
      <c r="A14" s="11"/>
      <c r="B14" s="11"/>
      <c r="C14" s="11"/>
      <c r="D14" s="15" t="s">
        <v>32</v>
      </c>
      <c r="E14" s="16">
        <f ca="1">NOW()+15018.5+$C$9/24</f>
        <v>60368.756191550921</v>
      </c>
    </row>
    <row r="15" spans="1:7" x14ac:dyDescent="0.2">
      <c r="A15" s="13" t="s">
        <v>17</v>
      </c>
      <c r="B15" s="11"/>
      <c r="C15" s="14">
        <f ca="1">(C7+C11)+(C8+C12)*INT(MAX(F21:F3533))</f>
        <v>55711.741199999989</v>
      </c>
      <c r="D15" s="15" t="s">
        <v>37</v>
      </c>
      <c r="E15" s="16">
        <f ca="1">ROUND(2*(E14-$C$7)/$C$8,0)/2+E13</f>
        <v>26119</v>
      </c>
    </row>
    <row r="16" spans="1:7" x14ac:dyDescent="0.2">
      <c r="A16" s="17" t="s">
        <v>4</v>
      </c>
      <c r="B16" s="11"/>
      <c r="C16" s="18">
        <f ca="1">+C8+C12</f>
        <v>0.34370699339645083</v>
      </c>
      <c r="D16" s="15" t="s">
        <v>38</v>
      </c>
      <c r="E16" s="25">
        <f ca="1">ROUND(2*(E14-$C$15)/$C$16,0)/2+E13</f>
        <v>13550.5</v>
      </c>
    </row>
    <row r="17" spans="1:18" ht="13.5" thickBot="1" x14ac:dyDescent="0.25">
      <c r="A17" s="15" t="s">
        <v>29</v>
      </c>
      <c r="B17" s="11"/>
      <c r="C17" s="11">
        <f>COUNT(C21:C2191)</f>
        <v>2</v>
      </c>
      <c r="D17" s="15" t="s">
        <v>33</v>
      </c>
      <c r="E17" s="19">
        <f ca="1">+$C$15+$C$16*E16-15018.5-$C$9/24</f>
        <v>45351.038647351932</v>
      </c>
    </row>
    <row r="18" spans="1:18" ht="14.25" thickTop="1" thickBot="1" x14ac:dyDescent="0.25">
      <c r="A18" s="17" t="s">
        <v>5</v>
      </c>
      <c r="B18" s="11"/>
      <c r="C18" s="20">
        <f ca="1">+C15</f>
        <v>55711.741199999989</v>
      </c>
      <c r="D18" s="21">
        <f ca="1">+C16</f>
        <v>0.34370699339645083</v>
      </c>
      <c r="E18" s="22" t="s">
        <v>34</v>
      </c>
    </row>
    <row r="19" spans="1:18" ht="13.5" thickTop="1" x14ac:dyDescent="0.2">
      <c r="A19" s="26" t="s">
        <v>35</v>
      </c>
      <c r="E19" s="27">
        <v>21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39</v>
      </c>
      <c r="I20" s="6" t="s">
        <v>49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8" t="s">
        <v>40</v>
      </c>
    </row>
    <row r="21" spans="1:18" x14ac:dyDescent="0.2">
      <c r="A21" t="s">
        <v>39</v>
      </c>
      <c r="C21" s="9">
        <v>51391.688000000002</v>
      </c>
      <c r="D21" s="9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1">
        <f>+C21-15018.5</f>
        <v>36373.188000000002</v>
      </c>
    </row>
    <row r="22" spans="1:18" x14ac:dyDescent="0.2">
      <c r="A22" s="31" t="s">
        <v>46</v>
      </c>
      <c r="B22" s="32" t="s">
        <v>47</v>
      </c>
      <c r="C22" s="31">
        <v>55711.741199999997</v>
      </c>
      <c r="D22" s="31">
        <v>4.0000000000000002E-4</v>
      </c>
      <c r="E22">
        <f>+(C22-C$7)/C$8</f>
        <v>12568.890052660658</v>
      </c>
      <c r="F22">
        <f>ROUND(2*E22,0)/2</f>
        <v>12569</v>
      </c>
      <c r="G22">
        <f>+C22-(C$7+F22*C$8)</f>
        <v>-3.7790000009408686E-2</v>
      </c>
      <c r="I22">
        <f>+G22</f>
        <v>-3.7790000009408686E-2</v>
      </c>
      <c r="O22">
        <f ca="1">+C$11+C$12*$F22</f>
        <v>-3.7790000009408686E-2</v>
      </c>
      <c r="Q22" s="1">
        <f>+C22-15018.5</f>
        <v>40693.241199999997</v>
      </c>
    </row>
    <row r="23" spans="1:18" x14ac:dyDescent="0.2">
      <c r="C23" s="9"/>
      <c r="D23" s="9"/>
      <c r="Q23" s="1"/>
    </row>
    <row r="24" spans="1:18" x14ac:dyDescent="0.2">
      <c r="C24" s="9"/>
      <c r="D24" s="9"/>
      <c r="Q24" s="1"/>
    </row>
    <row r="25" spans="1:18" x14ac:dyDescent="0.2">
      <c r="C25" s="9"/>
      <c r="D25" s="9"/>
      <c r="Q25" s="1"/>
    </row>
    <row r="26" spans="1:18" x14ac:dyDescent="0.2">
      <c r="C26" s="9"/>
      <c r="D26" s="9"/>
      <c r="Q26" s="1"/>
    </row>
    <row r="27" spans="1:18" x14ac:dyDescent="0.2">
      <c r="C27" s="9"/>
      <c r="D27" s="9"/>
      <c r="Q27" s="1"/>
    </row>
    <row r="28" spans="1:18" x14ac:dyDescent="0.2">
      <c r="C28" s="9"/>
      <c r="D28" s="9"/>
      <c r="Q28" s="1"/>
    </row>
    <row r="29" spans="1:18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2024-02-28T05:08:54Z</dcterms:modified>
</cp:coreProperties>
</file>