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4AB6452-2536-4461-AF47-2211533F646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C21" i="1"/>
  <c r="E21" i="1"/>
  <c r="F21" i="1"/>
  <c r="G21" i="1"/>
  <c r="H21" i="1"/>
  <c r="Q22" i="1"/>
  <c r="F11" i="1"/>
  <c r="A21" i="1"/>
  <c r="H20" i="1"/>
  <c r="G11" i="1"/>
  <c r="E14" i="1"/>
  <c r="C17" i="1"/>
  <c r="Q21" i="1"/>
  <c r="C11" i="1"/>
  <c r="E15" i="1" l="1"/>
  <c r="C12" i="1"/>
  <c r="C16" i="1" l="1"/>
  <c r="D18" i="1" s="1"/>
  <c r="C15" i="1"/>
  <c r="O22" i="1"/>
  <c r="S22" i="1" s="1"/>
  <c r="O21" i="1"/>
  <c r="S21" i="1" s="1"/>
  <c r="S19" i="1" s="1"/>
  <c r="C18" i="1" l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<sst xmlns="http://schemas.openxmlformats.org/spreadsheetml/2006/main" count="54" uniqueCount="51">
  <si>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</si>
  <si>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</si>
  <si>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</si>
  <si>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</si>
  <si>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</si>
  <si>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</si>
  <si>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</si>
  <si>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</si>
  <si>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</si>
  <si>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</si>
  <si>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</si>
  <si>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</si>
  <si>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</si>
  <si>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</si>
  <si>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</si>
  <si>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</si>
  <si>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</si>
  <si>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</si>
  <si>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</si>
  <si>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</si>
  <si>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</si>
  <si>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</si>
  <si>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</si>
  <si>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</si>
  <si>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</si>
  <si>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</si>
  <si>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</si>
  <si>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</si>
  <si>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</si>
  <si>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</si>
  <si>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</si>
  <si>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</si>
  <si>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</si>
  <si>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</si>
  <si>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</si>
  <si>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</si>
  <si>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</si>
  <si>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</si>
  <si>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</si>
  <si>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</si>
  <si>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</si>
  <si>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</si>
  <si>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G0418-2020</t>
  </si>
  <si>
    <t>G0418-2020_Oph.xls</t>
  </si>
  <si>
    <t>ED</t>
  </si>
  <si>
    <t>Oph</t>
  </si>
  <si>
    <t>VSX</t>
  </si>
  <si>
    <t>IBVS 5894</t>
  </si>
  <si>
    <t>I</t>
  </si>
  <si>
    <t>V2965 Oph / SC 0418-2020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</si>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</sst>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V2965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FB-4711-9AB2-30688E0C64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-1.9480001428746618E-3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FB-4711-9AB2-30688E0C64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FB-4711-9AB2-30688E0C64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FB-4711-9AB2-30688E0C64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FB-4711-9AB2-30688E0C64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FB-4711-9AB2-30688E0C64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FB-4711-9AB2-30688E0C64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-1.9480001428746618E-3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FB-4711-9AB2-30688E0C64C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FB-4711-9AB2-30688E0C6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080888"/>
        <c:axId val="1"/>
      </c:scatterChart>
      <c:valAx>
        <c:axId val="664080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080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AC8CBF-7E02-C074-ECC6-89820F753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49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54228.802000000142</v>
      </c>
      <c r="D7" s="29" t="s">
        <v>46</v>
      </c>
    </row>
    <row r="8" spans="1:7" x14ac:dyDescent="0.2">
      <c r="A8" t="s">
        <v>3</v>
      </c>
      <c r="C8" s="35">
        <v>1.205236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-3.0295492113136265E-6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60368.76036886574</v>
      </c>
    </row>
    <row r="15" spans="1:7" x14ac:dyDescent="0.2">
      <c r="A15" s="11" t="s">
        <v>17</v>
      </c>
      <c r="B15" s="9"/>
      <c r="C15" s="12">
        <f ca="1">(C7+C11)+(C8+C12)*INT(MAX(F21:F3533))</f>
        <v>55003.766799999998</v>
      </c>
      <c r="D15" s="13" t="s">
        <v>38</v>
      </c>
      <c r="E15" s="14">
        <f ca="1">ROUND(2*(E14-$C$7)/$C$8,0)/2+E13</f>
        <v>5095.5</v>
      </c>
    </row>
    <row r="16" spans="1:7" x14ac:dyDescent="0.2">
      <c r="A16" s="15" t="s">
        <v>4</v>
      </c>
      <c r="B16" s="9"/>
      <c r="C16" s="16">
        <f ca="1">+C8+C12</f>
        <v>1.2052329704507887</v>
      </c>
      <c r="D16" s="13" t="s">
        <v>39</v>
      </c>
      <c r="E16" s="23">
        <f ca="1">ROUND(2*(E14-$C$15)/$C$16,0)/2+E13</f>
        <v>4452.5</v>
      </c>
    </row>
    <row r="17" spans="1:19" ht="13.5" thickBot="1" x14ac:dyDescent="0.25">
      <c r="A17" s="13" t="s">
        <v>29</v>
      </c>
      <c r="B17" s="9"/>
      <c r="C17" s="9">
        <f>COUNT(C21:C2191)</f>
        <v>2</v>
      </c>
      <c r="D17" s="13" t="s">
        <v>33</v>
      </c>
      <c r="E17" s="17">
        <f ca="1">+$C$15+$C$16*E16-15018.5-$C$9/24</f>
        <v>45351.962434265472</v>
      </c>
    </row>
    <row r="18" spans="1:19" ht="14.25" thickTop="1" thickBot="1" x14ac:dyDescent="0.25">
      <c r="A18" s="15" t="s">
        <v>5</v>
      </c>
      <c r="B18" s="9"/>
      <c r="C18" s="18">
        <f ca="1">+C15</f>
        <v>55003.766799999998</v>
      </c>
      <c r="D18" s="19">
        <f ca="1">+C16</f>
        <v>1.2052329704507887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50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54228.802000000142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39210.302000000142</v>
      </c>
      <c r="S21">
        <f ca="1">+(O21-G21)^2</f>
        <v>0</v>
      </c>
    </row>
    <row r="22" spans="1:19" x14ac:dyDescent="0.2">
      <c r="A22" s="32" t="s">
        <v>47</v>
      </c>
      <c r="B22" s="33" t="s">
        <v>48</v>
      </c>
      <c r="C22" s="32">
        <v>55003.766799999998</v>
      </c>
      <c r="D22" s="32">
        <v>5.0000000000000001E-4</v>
      </c>
      <c r="E22">
        <f>+(C22-C$7)/C$8</f>
        <v>642.99838371891985</v>
      </c>
      <c r="F22">
        <f>ROUND(2*E22,0)/2</f>
        <v>643</v>
      </c>
      <c r="G22">
        <f>+C22-(C$7+F22*C$8)</f>
        <v>-1.9480001428746618E-3</v>
      </c>
      <c r="I22">
        <f>+G22</f>
        <v>-1.9480001428746618E-3</v>
      </c>
      <c r="O22">
        <f ca="1">+C$11+C$12*$F22</f>
        <v>-1.9480001428746618E-3</v>
      </c>
      <c r="Q22" s="1">
        <f>+C22-15018.5</f>
        <v>39985.266799999998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2024-02-28T05:14:55Z</dcterms:modified>
</cp:coreProperties>
</file>