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E57FC56-09FB-41CF-A1AB-0B54742A83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C17" i="1"/>
  <c r="Q21" i="1"/>
  <c r="G21" i="1"/>
  <c r="H21" i="1"/>
  <c r="C11" i="1"/>
  <c r="C12" i="1"/>
  <c r="C16" i="1" l="1"/>
  <c r="D18" i="1" s="1"/>
  <c r="O21" i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<sst xmlns="http://schemas.openxmlformats.org/spreadsheetml/2006/main" count="54" uniqueCount="51">
  <si>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</si>
  <si>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</si>
  <si>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</si>
  <si>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</si>
  <si>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</si>
  <si>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</si>
  <si>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</si>
  <si>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</si>
  <si>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</si>
  <si>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</si>
  <si>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</si>
  <si>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</si>
  <si>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</si>
  <si>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</si>
  <si>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</si>
  <si>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</si>
  <si>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</si>
  <si>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</si>
  <si>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</si>
  <si>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</si>
  <si>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</si>
  <si>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</si>
  <si>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</si>
  <si>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</si>
  <si>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</si>
  <si>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</si>
  <si>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</si>
  <si>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</si>
  <si>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</si>
  <si>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</si>
  <si>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</si>
  <si>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</si>
  <si>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</si>
  <si>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</si>
  <si>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</si>
  <si>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</si>
  <si>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</si>
  <si>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</si>
  <si>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</si>
  <si>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</si>
  <si>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</si>
  <si>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</si>
  <si>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IBVS 5945</t>
  </si>
  <si>
    <t>G1010-2098</t>
  </si>
  <si>
    <t>G1010-2098_Oph.xls</t>
  </si>
  <si>
    <t>EC</t>
  </si>
  <si>
    <t>Oph</t>
  </si>
  <si>
    <t>VSX</t>
  </si>
  <si>
    <t>I</t>
  </si>
  <si>
    <t>V3585 Oph / GSC 1010-2098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</si>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</sst>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V3585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5A-4F41-B6D5-8AA7CD135D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-8.0999999845516868E-3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5A-4F41-B6D5-8AA7CD135D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5A-4F41-B6D5-8AA7CD135D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5A-4F41-B6D5-8AA7CD135D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5A-4F41-B6D5-8AA7CD135D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5A-4F41-B6D5-8AA7CD135D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5A-4F41-B6D5-8AA7CD135D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-8.0999999845516868E-3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5A-4F41-B6D5-8AA7CD135D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5A-4F41-B6D5-8AA7CD135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86080"/>
        <c:axId val="1"/>
      </c:scatterChart>
      <c:valAx>
        <c:axId val="721386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86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C031D27-0752-1F48-0B6C-B9098C163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P30" sqref="P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49</v>
      </c>
      <c r="E1" t="s">
        <v>44</v>
      </c>
    </row>
    <row r="2" spans="1:7" x14ac:dyDescent="0.2">
      <c r="A2" t="s">
        <v>24</v>
      </c>
      <c r="B2" t="s">
        <v>45</v>
      </c>
      <c r="C2" s="30" t="s">
        <v>41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54943.854999999981</v>
      </c>
      <c r="D7" s="29" t="s">
        <v>47</v>
      </c>
    </row>
    <row r="8" spans="1:7" x14ac:dyDescent="0.2">
      <c r="A8" t="s">
        <v>3</v>
      </c>
      <c r="C8" s="35">
        <v>0.98236500000000004</v>
      </c>
      <c r="D8" s="29" t="s">
        <v>47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0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-2.0249999961379219E-5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60368.764782986109</v>
      </c>
    </row>
    <row r="15" spans="1:7" x14ac:dyDescent="0.2">
      <c r="A15" s="11" t="s">
        <v>17</v>
      </c>
      <c r="B15" s="9"/>
      <c r="C15" s="12">
        <f ca="1">(C7+C11)+(C8+C12)*INT(MAX(F21:F3533))</f>
        <v>55336.7929</v>
      </c>
      <c r="D15" s="13" t="s">
        <v>38</v>
      </c>
      <c r="E15" s="14">
        <f ca="1">ROUND(2*(E14-$C$7)/$C$8,0)/2+E13</f>
        <v>5523.5</v>
      </c>
    </row>
    <row r="16" spans="1:7" x14ac:dyDescent="0.2">
      <c r="A16" s="15" t="s">
        <v>4</v>
      </c>
      <c r="B16" s="9"/>
      <c r="C16" s="16">
        <f ca="1">+C8+C12</f>
        <v>0.98234475000003862</v>
      </c>
      <c r="D16" s="13" t="s">
        <v>39</v>
      </c>
      <c r="E16" s="23">
        <f ca="1">ROUND(2*(E14-$C$15)/$C$16,0)/2+E13</f>
        <v>5123.5</v>
      </c>
    </row>
    <row r="17" spans="1:19" ht="13.5" thickBot="1" x14ac:dyDescent="0.25">
      <c r="A17" s="13" t="s">
        <v>29</v>
      </c>
      <c r="B17" s="9"/>
      <c r="C17" s="9">
        <f>COUNT(C21:C2191)</f>
        <v>2</v>
      </c>
      <c r="D17" s="13" t="s">
        <v>33</v>
      </c>
      <c r="E17" s="17">
        <f ca="1">+$C$15+$C$16*E16-15018.5-$C$9/24</f>
        <v>45351.732059958536</v>
      </c>
    </row>
    <row r="18" spans="1:19" ht="14.25" thickTop="1" thickBot="1" x14ac:dyDescent="0.25">
      <c r="A18" s="15" t="s">
        <v>5</v>
      </c>
      <c r="B18" s="9"/>
      <c r="C18" s="18">
        <f ca="1">+C15</f>
        <v>55336.7929</v>
      </c>
      <c r="D18" s="19">
        <f ca="1">+C16</f>
        <v>0.98234475000003862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0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50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54943.854999999981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1">
        <f>+C21-15018.5</f>
        <v>39925.354999999981</v>
      </c>
      <c r="S21">
        <f ca="1">+(O21-G21)^2</f>
        <v>0</v>
      </c>
    </row>
    <row r="22" spans="1:19" x14ac:dyDescent="0.2">
      <c r="A22" s="32" t="s">
        <v>42</v>
      </c>
      <c r="B22" s="33" t="s">
        <v>48</v>
      </c>
      <c r="C22" s="32">
        <v>55336.7929</v>
      </c>
      <c r="D22" s="32">
        <v>2.0000000000000001E-4</v>
      </c>
      <c r="E22">
        <f>+(C22-C$7)/C$8</f>
        <v>399.99175459225336</v>
      </c>
      <c r="F22">
        <f>ROUND(2*E22,0)/2</f>
        <v>400</v>
      </c>
      <c r="G22">
        <f>+C22-(C$7+F22*C$8)</f>
        <v>-8.0999999845516868E-3</v>
      </c>
      <c r="I22">
        <f>+G22</f>
        <v>-8.0999999845516868E-3</v>
      </c>
      <c r="O22">
        <f ca="1">+C$11+C$12*$F22</f>
        <v>-8.0999999845516868E-3</v>
      </c>
      <c r="Q22" s="1">
        <f>+C22-15018.5</f>
        <v>40318.2929</v>
      </c>
      <c r="S22">
        <f ca="1">+(O22-G22)^2</f>
        <v>0</v>
      </c>
    </row>
    <row r="23" spans="1:19" x14ac:dyDescent="0.2">
      <c r="C23" s="7"/>
      <c r="D23" s="7"/>
      <c r="Q23" s="1"/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2024-02-28T05:21:17Z</dcterms:modified>
</cp:coreProperties>
</file>