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6F7CC7-ABA8-4150-BDA4-CCB6B824F0B5}" xr6:coauthVersionLast="47" xr6:coauthVersionMax="47" xr10:uidLastSave="{00000000-0000-0000-0000-000000000000}"/>
  <bookViews>
    <workbookView xWindow="180" yWindow="0" windowWidth="13725" windowHeight="1470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C21" i="1"/>
  <c r="A21" i="1"/>
  <c r="C17" i="1"/>
  <c r="E22" i="1"/>
  <c r="F22" i="1" s="1"/>
  <c r="E24" i="1"/>
  <c r="F24" i="1" s="1"/>
  <c r="G24" i="1" s="1"/>
  <c r="I24" i="1" s="1"/>
  <c r="E23" i="1"/>
  <c r="F23" i="1" s="1"/>
  <c r="G23" i="1" s="1"/>
  <c r="I23" i="1" s="1"/>
  <c r="Q24" i="1"/>
  <c r="F11" i="1"/>
  <c r="G11" i="1"/>
  <c r="E14" i="1"/>
  <c r="E15" i="1" s="1"/>
  <c r="Q23" i="1"/>
  <c r="Q22" i="1" l="1"/>
  <c r="G22" i="1"/>
  <c r="C12" i="1"/>
  <c r="C11" i="1"/>
  <c r="O21" i="1" l="1"/>
  <c r="O24" i="1"/>
  <c r="O23" i="1"/>
  <c r="O22" i="1"/>
  <c r="C15" i="1"/>
  <c r="C18" i="1" s="1"/>
  <c r="C16" i="1"/>
  <c r="D18" i="1" s="1"/>
  <c r="I22" i="1"/>
  <c r="E16" i="1" l="1"/>
  <c r="E17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<sst xmlns="http://schemas.openxmlformats.org/spreadsheetml/2006/main" count="57" uniqueCount="51">
  <si>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</si>
  <si>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</si>
  <si>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</si>
  <si>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</si>
  <si>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</si>
  <si>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</si>
  <si>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</si>
  <si>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</si>
  <si>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</si>
  <si>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</si>
  <si>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</si>
  <si>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</si>
  <si>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</si>
  <si>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</si>
  <si>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</si>
  <si>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</si>
  <si>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</si>
  <si>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</si>
  <si>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</si>
  <si>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</si>
  <si>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</si>
  <si>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</si>
  <si>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</si>
  <si>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</si>
  <si>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</si>
  <si>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</si>
  <si>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</si>
  <si>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</si>
  <si>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</si>
  <si>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</si>
  <si>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</si>
  <si>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</si>
  <si>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</si>
  <si>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</si>
  <si>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</si>
  <si>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</si>
  <si>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</si>
  <si>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</si>
  <si>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</si>
  <si>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</si>
  <si>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</si>
  <si>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</si>
  <si>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G1025-1841</t>
  </si>
  <si>
    <t>Oph</t>
  </si>
  <si>
    <t>IBVS 5943</t>
  </si>
  <si>
    <t>I</t>
  </si>
  <si>
    <t>II</t>
  </si>
  <si>
    <t>EB</t>
  </si>
  <si>
    <t>1025-1841</t>
  </si>
  <si>
    <t>CCD</t>
  </si>
  <si>
    <t>V3660 Oph / GSC 1025-1841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</si>
</sst>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V3660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13-4C76-A755-16BFC51E0D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8.7129999999888241E-2</c:v>
                </c:pt>
                <c:pt idx="2">
                  <c:v>5.1720000003115274E-2</c:v>
                </c:pt>
                <c:pt idx="3">
                  <c:v>6.3920000000507571E-2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13-4C76-A755-16BFC51E0D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13-4C76-A755-16BFC51E0D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13-4C76-A755-16BFC51E0D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13-4C76-A755-16BFC51E0D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13-4C76-A755-16BFC51E0D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13-4C76-A755-16BFC51E0D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1.9034887868904504E-6</c:v>
                </c:pt>
                <c:pt idx="1">
                  <c:v>6.7584977136111779E-2</c:v>
                </c:pt>
                <c:pt idx="2">
                  <c:v>6.7591559689306219E-2</c:v>
                </c:pt>
                <c:pt idx="3">
                  <c:v>6.7591559689306219E-2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13-4C76-A755-16BFC51E0D2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13-4C76-A755-16BFC51E0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2920"/>
        <c:axId val="1"/>
      </c:scatterChart>
      <c:valAx>
        <c:axId val="72139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2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V3560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38-4C4F-A425-5E0143E2BFF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8.7129999999888241E-2</c:v>
                </c:pt>
                <c:pt idx="2">
                  <c:v>5.1720000003115274E-2</c:v>
                </c:pt>
                <c:pt idx="3">
                  <c:v>6.3920000000507571E-2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38-4C4F-A425-5E0143E2BF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38-4C4F-A425-5E0143E2BF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38-4C4F-A425-5E0143E2BF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38-4C4F-A425-5E0143E2BF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38-4C4F-A425-5E0143E2BF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0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38-4C4F-A425-5E0143E2BF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1.9034887868904504E-6</c:v>
                </c:pt>
                <c:pt idx="1">
                  <c:v>6.7584977136111779E-2</c:v>
                </c:pt>
                <c:pt idx="2">
                  <c:v>6.7591559689306219E-2</c:v>
                </c:pt>
                <c:pt idx="3">
                  <c:v>6.7591559689306219E-2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38-4C4F-A425-5E0143E2BFF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25667.5</c:v>
                </c:pt>
                <c:pt idx="2">
                  <c:v>25670</c:v>
                </c:pt>
                <c:pt idx="3">
                  <c:v>25670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38-4C4F-A425-5E0143E2B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2920"/>
        <c:axId val="1"/>
      </c:scatterChart>
      <c:valAx>
        <c:axId val="721392920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2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</xdr:rowOff>
    </xdr:from>
    <xdr:to>
      <xdr:col>17</xdr:col>
      <xdr:colOff>209550</xdr:colOff>
      <xdr:row>18</xdr:row>
      <xdr:rowOff>66676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8064A8-0FFC-AECB-227B-C66D680AD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381000</xdr:colOff>
      <xdr:row>0</xdr:row>
      <xdr:rowOff>0</xdr:rowOff>
    </xdr:from>
    <xdr:to>
      <xdr:col>27</xdr:col>
      <xdr:colOff>266700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7B9984-1FBA-410A-96E1-DAD1ACD3C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50</v>
      </c>
    </row>
    <row r="2" spans="1:7" x14ac:dyDescent="0.2">
      <c r="A2" t="s">
        <v>24</v>
      </c>
      <c r="B2" t="s">
        <v>47</v>
      </c>
      <c r="D2" s="2" t="s">
        <v>43</v>
      </c>
      <c r="E2" s="30" t="s">
        <v>42</v>
      </c>
    </row>
    <row r="3" spans="1:7" ht="13.5" thickBot="1" x14ac:dyDescent="0.25">
      <c r="E3" t="s">
        <v>48</v>
      </c>
    </row>
    <row r="4" spans="1:7" ht="14.25" thickTop="1" thickBot="1" x14ac:dyDescent="0.25">
      <c r="A4" s="4" t="s">
        <v>0</v>
      </c>
      <c r="C4" s="7" t="s">
        <v>41</v>
      </c>
      <c r="D4" s="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44131.296999999999</v>
      </c>
      <c r="D7" s="29" t="s">
        <v>39</v>
      </c>
    </row>
    <row r="8" spans="1:7" x14ac:dyDescent="0.2">
      <c r="A8" t="s">
        <v>3</v>
      </c>
      <c r="C8" s="35">
        <v>0.42396400000000001</v>
      </c>
      <c r="D8" s="29" t="s">
        <v>39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1.9034887868904504E-6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SLOPE(INDIRECT($G$11):G992,INDIRECT($F$11):F992)</f>
        <v>2.6330212777763663E-6</v>
      </c>
      <c r="D12" s="2"/>
      <c r="E12" s="11"/>
    </row>
    <row r="13" spans="1:7" x14ac:dyDescent="0.2">
      <c r="A13" s="11" t="s">
        <v>19</v>
      </c>
      <c r="B13" s="11"/>
      <c r="C13" s="2" t="s">
        <v>13</v>
      </c>
      <c r="D13" s="15" t="s">
        <v>36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60368.768986689814</v>
      </c>
    </row>
    <row r="15" spans="1:7" x14ac:dyDescent="0.2">
      <c r="A15" s="13" t="s">
        <v>17</v>
      </c>
      <c r="B15" s="11"/>
      <c r="C15" s="14">
        <f ca="1">(C7+C11)+(C8+C12)*INT(MAX(F21:F3533))</f>
        <v>55014.520471559692</v>
      </c>
      <c r="D15" s="15" t="s">
        <v>37</v>
      </c>
      <c r="E15" s="16">
        <f ca="1">ROUND(2*(E14-$C$7)/$C$8,0)/2+E13</f>
        <v>38300</v>
      </c>
    </row>
    <row r="16" spans="1:7" x14ac:dyDescent="0.2">
      <c r="A16" s="17" t="s">
        <v>4</v>
      </c>
      <c r="B16" s="11"/>
      <c r="C16" s="18">
        <f ca="1">+C8+C12</f>
        <v>0.42396663302127779</v>
      </c>
      <c r="D16" s="15" t="s">
        <v>38</v>
      </c>
      <c r="E16" s="25">
        <f ca="1">ROUND(2*(E14-$C$15)/$C$16,0)/2+E13</f>
        <v>12630</v>
      </c>
    </row>
    <row r="17" spans="1:18" ht="13.5" thickBot="1" x14ac:dyDescent="0.25">
      <c r="A17" s="15" t="s">
        <v>29</v>
      </c>
      <c r="B17" s="11"/>
      <c r="C17" s="11">
        <f>COUNT(C21:C2191)</f>
        <v>4</v>
      </c>
      <c r="D17" s="15" t="s">
        <v>33</v>
      </c>
      <c r="E17" s="19">
        <f ca="1">+$C$15+$C$16*E16-15018.5-$C$9/24</f>
        <v>45351.114879951769</v>
      </c>
    </row>
    <row r="18" spans="1:18" ht="14.25" thickTop="1" thickBot="1" x14ac:dyDescent="0.25">
      <c r="A18" s="17" t="s">
        <v>5</v>
      </c>
      <c r="B18" s="11"/>
      <c r="C18" s="20">
        <f ca="1">+C15</f>
        <v>55014.520471559692</v>
      </c>
      <c r="D18" s="21">
        <f ca="1">+C16</f>
        <v>0.42396663302127779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49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8" t="s">
        <v>40</v>
      </c>
    </row>
    <row r="21" spans="1:18" x14ac:dyDescent="0.2">
      <c r="A21" t="str">
        <f>$D$7</f>
        <v>VSX</v>
      </c>
      <c r="C21" s="9">
        <f>$C$7</f>
        <v>44131.296999999999</v>
      </c>
      <c r="D21" s="9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1.9034887868904504E-6</v>
      </c>
      <c r="Q21" s="1">
        <f>+C21-15018.5</f>
        <v>29112.796999999999</v>
      </c>
    </row>
    <row r="22" spans="1:18" x14ac:dyDescent="0.2">
      <c r="A22" s="31" t="s">
        <v>44</v>
      </c>
      <c r="B22" s="32" t="s">
        <v>45</v>
      </c>
      <c r="C22" s="31">
        <v>55013.480100000001</v>
      </c>
      <c r="D22" s="31">
        <v>1.1999999999999999E-3</v>
      </c>
      <c r="E22">
        <f>+(C22-C$7)/C$8</f>
        <v>25667.705512732216</v>
      </c>
      <c r="F22">
        <f>ROUND(2*E22,0)/2</f>
        <v>25667.5</v>
      </c>
      <c r="G22">
        <f>+C22-(C$7+F22*C$8)</f>
        <v>8.7129999999888241E-2</v>
      </c>
      <c r="I22">
        <f>+G22</f>
        <v>8.7129999999888241E-2</v>
      </c>
      <c r="O22">
        <f ca="1">+C$11+C$12*$F22</f>
        <v>6.7584977136111779E-2</v>
      </c>
      <c r="Q22" s="1">
        <f>+C22-15018.5</f>
        <v>39994.980100000001</v>
      </c>
    </row>
    <row r="23" spans="1:18" x14ac:dyDescent="0.2">
      <c r="A23" s="31" t="s">
        <v>44</v>
      </c>
      <c r="C23" s="9">
        <v>55014.5046</v>
      </c>
      <c r="D23" s="9" t="s">
        <v>13</v>
      </c>
      <c r="E23">
        <f>+(C23-C$7)/C$8</f>
        <v>25670.121991489847</v>
      </c>
      <c r="F23">
        <f>ROUND(2*E23,0)/2</f>
        <v>25670</v>
      </c>
      <c r="G23">
        <f>+C23-(C$7+F23*C$8)</f>
        <v>5.1720000003115274E-2</v>
      </c>
      <c r="I23">
        <f>+G23</f>
        <v>5.1720000003115274E-2</v>
      </c>
      <c r="O23">
        <f ca="1">+C$11+C$12*$F23</f>
        <v>6.7591559689306219E-2</v>
      </c>
      <c r="Q23" s="1">
        <f>+C23-15018.5</f>
        <v>39996.0046</v>
      </c>
    </row>
    <row r="24" spans="1:18" x14ac:dyDescent="0.2">
      <c r="A24" s="31" t="s">
        <v>44</v>
      </c>
      <c r="B24" s="32" t="s">
        <v>46</v>
      </c>
      <c r="C24" s="31">
        <v>55014.516799999998</v>
      </c>
      <c r="D24" s="31">
        <v>1.5E-3</v>
      </c>
      <c r="E24">
        <f>+(C24-C$7)/C$8</f>
        <v>25670.150767517993</v>
      </c>
      <c r="F24">
        <f>ROUND(2*E24,0)/2</f>
        <v>25670</v>
      </c>
      <c r="G24">
        <f>+C24-(C$7+F24*C$8)</f>
        <v>6.3920000000507571E-2</v>
      </c>
      <c r="I24">
        <f>+G24</f>
        <v>6.3920000000507571E-2</v>
      </c>
      <c r="O24">
        <f ca="1">+C$11+C$12*$F24</f>
        <v>6.7591559689306219E-2</v>
      </c>
      <c r="Q24" s="1">
        <f>+C24-15018.5</f>
        <v>39996.016799999998</v>
      </c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R26">
    <sortCondition ref="C21:C26"/>
  </sortState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2024-02-28T05:27:20Z</dcterms:modified>
</cp:coreProperties>
</file>