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AFC6752-32D0-4AF1-B161-5B076AB8768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2" i="1"/>
  <c r="C11" i="1"/>
  <c r="O23" i="1" l="1"/>
  <c r="S23" i="1" s="1"/>
  <c r="O21" i="1"/>
  <c r="S21" i="1" s="1"/>
  <c r="O22" i="1"/>
  <c r="S22" i="1" s="1"/>
  <c r="C15" i="1"/>
  <c r="C16" i="1"/>
  <c r="D18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<sst xmlns="http://schemas.openxmlformats.org/spreadsheetml/2006/main" count="56" uniqueCount="52">
  <si>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</si>
  <si>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</si>
  <si>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</si>
  <si>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</si>
  <si>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</si>
  <si>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</si>
  <si>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</si>
  <si>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</si>
  <si>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</si>
  <si>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</si>
  <si>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</si>
  <si>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</si>
  <si>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</si>
  <si>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</si>
  <si>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</si>
  <si>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</si>
  <si>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</si>
  <si>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</si>
  <si>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</si>
  <si>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</si>
  <si>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</si>
  <si>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</si>
  <si>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</si>
  <si>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</si>
  <si>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</si>
  <si>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</si>
  <si>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</si>
  <si>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</si>
  <si>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</si>
  <si>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</si>
  <si>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</si>
  <si>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</si>
  <si>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</si>
  <si>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</si>
  <si>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</si>
  <si>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</si>
  <si>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</si>
  <si>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</si>
  <si>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</si>
  <si>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</si>
  <si>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</si>
  <si>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</si>
  <si>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G5054-1417</t>
  </si>
  <si>
    <t>G5054-1417_Oph.xls</t>
  </si>
  <si>
    <t>ED</t>
  </si>
  <si>
    <t>Oph</t>
  </si>
  <si>
    <t>VSX</t>
  </si>
  <si>
    <t>IBVS 5992</t>
  </si>
  <si>
    <t>I</t>
  </si>
  <si>
    <t>IBVS 6029</t>
  </si>
  <si>
    <t>V3683 Oph / GSC 5054-1417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</si>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</sst>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V3683 Oph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</c:v>
                </c:pt>
                <c:pt idx="2">
                  <c:v>1226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69-4251-853E-022EB9A782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</c:v>
                </c:pt>
                <c:pt idx="2">
                  <c:v>1226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8.5699999995995313E-2</c:v>
                </c:pt>
                <c:pt idx="2">
                  <c:v>9.4000000004598405E-2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69-4251-853E-022EB9A782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</c:v>
                </c:pt>
                <c:pt idx="2">
                  <c:v>1226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69-4251-853E-022EB9A782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</c:v>
                </c:pt>
                <c:pt idx="2">
                  <c:v>1226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69-4251-853E-022EB9A782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</c:v>
                </c:pt>
                <c:pt idx="2">
                  <c:v>1226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69-4251-853E-022EB9A782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</c:v>
                </c:pt>
                <c:pt idx="2">
                  <c:v>1226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69-4251-853E-022EB9A782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</c:v>
                </c:pt>
                <c:pt idx="2">
                  <c:v>1226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69-4251-853E-022EB9A782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</c:v>
                </c:pt>
                <c:pt idx="2">
                  <c:v>1226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-3.6814482366358259E-5</c:v>
                </c:pt>
                <c:pt idx="1">
                  <c:v>8.6165304690646455E-2</c:v>
                </c:pt>
                <c:pt idx="2">
                  <c:v>9.3571509792313629E-2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69-4251-853E-022EB9A7829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</c:v>
                </c:pt>
                <c:pt idx="2">
                  <c:v>1226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69-4251-853E-022EB9A78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383560"/>
        <c:axId val="1"/>
      </c:scatterChart>
      <c:valAx>
        <c:axId val="721383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383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712D986-27B9-81A6-31E4-8CE6F5F1C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J33" sqref="J3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50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51939.5</v>
      </c>
      <c r="D7" s="29" t="s">
        <v>46</v>
      </c>
    </row>
    <row r="8" spans="1:7" x14ac:dyDescent="0.2">
      <c r="A8" t="s">
        <v>3</v>
      </c>
      <c r="C8" s="37">
        <v>3.3517999999999999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-3.6814482366358259E-5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7.6352629914094603E-5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60368.772311111112</v>
      </c>
    </row>
    <row r="15" spans="1:7" x14ac:dyDescent="0.2">
      <c r="A15" s="11" t="s">
        <v>17</v>
      </c>
      <c r="B15" s="9"/>
      <c r="C15" s="12">
        <f ca="1">(C7+C11)+(C8+C12)*INT(MAX(F21:F3533))</f>
        <v>56048.900371509793</v>
      </c>
      <c r="D15" s="13" t="s">
        <v>38</v>
      </c>
      <c r="E15" s="14">
        <f ca="1">ROUND(2*(E14-$C$7)/$C$8,0)/2+E13</f>
        <v>2516</v>
      </c>
    </row>
    <row r="16" spans="1:7" x14ac:dyDescent="0.2">
      <c r="A16" s="15" t="s">
        <v>4</v>
      </c>
      <c r="B16" s="9"/>
      <c r="C16" s="16">
        <f ca="1">+C8+C12</f>
        <v>3.351876352629914</v>
      </c>
      <c r="D16" s="13" t="s">
        <v>39</v>
      </c>
      <c r="E16" s="23">
        <f ca="1">ROUND(2*(E14-$C$15)/$C$16,0)/2+E13</f>
        <v>1290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45354.71669973572</v>
      </c>
    </row>
    <row r="18" spans="1:19" ht="14.25" thickTop="1" thickBot="1" x14ac:dyDescent="0.25">
      <c r="A18" s="15" t="s">
        <v>5</v>
      </c>
      <c r="B18" s="9"/>
      <c r="C18" s="18">
        <f ca="1">+C15</f>
        <v>56048.900371509793</v>
      </c>
      <c r="D18" s="19">
        <f ca="1">+C16</f>
        <v>3.351876352629914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4.4803327276004195E-4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51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51939.5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-3.6814482366358259E-5</v>
      </c>
      <c r="Q21" s="1">
        <f>+C21-15018.5</f>
        <v>36921</v>
      </c>
      <c r="S21">
        <f ca="1">+(O21-G21)^2</f>
        <v>1.3553061119029031E-9</v>
      </c>
    </row>
    <row r="22" spans="1:19" x14ac:dyDescent="0.2">
      <c r="A22" s="32" t="s">
        <v>47</v>
      </c>
      <c r="B22" s="33" t="s">
        <v>48</v>
      </c>
      <c r="C22" s="32">
        <v>55723.767899999999</v>
      </c>
      <c r="D22" s="32">
        <v>8.0000000000000004E-4</v>
      </c>
      <c r="E22">
        <f>+(C22-C$7)/C$8</f>
        <v>1129.0255683513333</v>
      </c>
      <c r="F22">
        <f>ROUND(2*E22,0)/2</f>
        <v>1129</v>
      </c>
      <c r="G22">
        <f>+C22-(C$7+F22*C$8)</f>
        <v>8.5699999995995313E-2</v>
      </c>
      <c r="I22">
        <f>+G22</f>
        <v>8.5699999995995313E-2</v>
      </c>
      <c r="O22">
        <f ca="1">+C$11+C$12*$F22</f>
        <v>8.6165304690646455E-2</v>
      </c>
      <c r="Q22" s="1">
        <f>+C22-15018.5</f>
        <v>40705.267899999999</v>
      </c>
      <c r="S22">
        <f ca="1">+(O22-G22)^2</f>
        <v>2.1650845886439237E-7</v>
      </c>
    </row>
    <row r="23" spans="1:19" x14ac:dyDescent="0.2">
      <c r="A23" s="34" t="s">
        <v>49</v>
      </c>
      <c r="B23" s="35" t="s">
        <v>48</v>
      </c>
      <c r="C23" s="34">
        <v>56048.900800000003</v>
      </c>
      <c r="D23" s="34">
        <v>5.9999999999999995E-4</v>
      </c>
      <c r="E23">
        <f>+(C23-C$7)/C$8</f>
        <v>1226.0280446327356</v>
      </c>
      <c r="F23">
        <f>ROUND(2*E23,0)/2</f>
        <v>1226</v>
      </c>
      <c r="G23">
        <f>+C23-(C$7+F23*C$8)</f>
        <v>9.4000000004598405E-2</v>
      </c>
      <c r="I23">
        <f>+G23</f>
        <v>9.4000000004598405E-2</v>
      </c>
      <c r="O23">
        <f ca="1">+C$11+C$12*$F23</f>
        <v>9.3571509792313629E-2</v>
      </c>
      <c r="Q23" s="1">
        <f>+C23-15018.5</f>
        <v>41030.400800000003</v>
      </c>
      <c r="S23">
        <f ca="1">+(O23-G23)^2</f>
        <v>1.8360386202385299E-7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2024-02-28T05:32:07Z</dcterms:modified>
</cp:coreProperties>
</file>