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8A09FF-F694-4392-A9E0-ACFEC3AF33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C15" i="1" l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<sst xmlns="http://schemas.openxmlformats.org/spreadsheetml/2006/main" count="54" uniqueCount="51">
  <si>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</si>
  <si>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</si>
  <si>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</si>
  <si>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</si>
  <si>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</si>
  <si>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</si>
  <si>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</si>
  <si>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</si>
  <si>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</si>
  <si>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</si>
  <si>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</si>
  <si>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</si>
  <si>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</si>
  <si>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</si>
  <si>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</si>
  <si>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</si>
  <si>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</si>
  <si>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</si>
  <si>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</si>
  <si>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</si>
  <si>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</si>
  <si>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</si>
  <si>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</si>
  <si>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</si>
  <si>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</si>
  <si>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</si>
  <si>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</si>
  <si>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</si>
  <si>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</si>
  <si>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</si>
  <si>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</si>
  <si>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</si>
  <si>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</si>
  <si>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</si>
  <si>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</si>
  <si>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</si>
  <si>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</si>
  <si>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</si>
  <si>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</si>
  <si>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</si>
  <si>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</si>
  <si>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</si>
  <si>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G0413-0506</t>
  </si>
  <si>
    <t>G0413-0506_Oph.xls</t>
  </si>
  <si>
    <t>ED</t>
  </si>
  <si>
    <t>Oph</t>
  </si>
  <si>
    <t>VSX</t>
  </si>
  <si>
    <t>IBVS 5992</t>
  </si>
  <si>
    <t>I</t>
  </si>
  <si>
    <t>V3696 Oph / GSC 0413-0506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</si>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</sst>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V3696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42-4C1D-B7FF-7BD72DD019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-0.29925699991144938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42-4C1D-B7FF-7BD72DD019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42-4C1D-B7FF-7BD72DD019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42-4C1D-B7FF-7BD72DD019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42-4C1D-B7FF-7BD72DD019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42-4C1D-B7FF-7BD72DD019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42-4C1D-B7FF-7BD72DD019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-0.29925699991144938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42-4C1D-B7FF-7BD72DD0192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42-4C1D-B7FF-7BD72DD01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027320"/>
        <c:axId val="1"/>
      </c:scatterChart>
      <c:valAx>
        <c:axId val="82002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0027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03886C7-6592-AD6E-0183-540E1F017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52388.149999999907</v>
      </c>
      <c r="D7" s="30" t="s">
        <v>46</v>
      </c>
    </row>
    <row r="8" spans="1:7" x14ac:dyDescent="0.2">
      <c r="A8" t="s">
        <v>3</v>
      </c>
      <c r="C8" s="35">
        <v>1.9509180000000002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-1.7485071569468266E-4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60368.775636574072</v>
      </c>
    </row>
    <row r="15" spans="1:7" x14ac:dyDescent="0.2">
      <c r="A15" s="12" t="s">
        <v>17</v>
      </c>
      <c r="B15" s="10"/>
      <c r="C15" s="13">
        <f ca="1">(C7+C11)+(C8+C12)*INT(MAX(F21:F3533))</f>
        <v>55725.871528425356</v>
      </c>
      <c r="D15" s="14" t="s">
        <v>38</v>
      </c>
      <c r="E15" s="15">
        <f ca="1">ROUND(2*(E14-$C$7)/$C$8,0)/2+E13</f>
        <v>4091.5</v>
      </c>
    </row>
    <row r="16" spans="1:7" x14ac:dyDescent="0.2">
      <c r="A16" s="16" t="s">
        <v>4</v>
      </c>
      <c r="B16" s="10"/>
      <c r="C16" s="17">
        <f ca="1">+C8+C12</f>
        <v>1.9507431492843055</v>
      </c>
      <c r="D16" s="14" t="s">
        <v>39</v>
      </c>
      <c r="E16" s="24">
        <f ca="1">ROUND(2*(E14-$C$15)/$C$16,0)/2+E13</f>
        <v>2381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45352.486800204621</v>
      </c>
    </row>
    <row r="18" spans="1:19" ht="14.25" thickTop="1" thickBot="1" x14ac:dyDescent="0.25">
      <c r="A18" s="16" t="s">
        <v>5</v>
      </c>
      <c r="B18" s="10"/>
      <c r="C18" s="19">
        <f ca="1">+C15</f>
        <v>55725.871528425356</v>
      </c>
      <c r="D18" s="20">
        <f ca="1">+C16</f>
        <v>1.9507431492843055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52388.149999999907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37369.649999999907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55726.846899999997</v>
      </c>
      <c r="D22" s="33">
        <v>6.9999999999999999E-4</v>
      </c>
      <c r="E22">
        <f>+(C22-C$7)/C$8</f>
        <v>1711.3466070845056</v>
      </c>
      <c r="F22">
        <f>ROUND(2*E22,0)/2</f>
        <v>1711.5</v>
      </c>
      <c r="G22">
        <f>+C22-(C$7+F22*C$8)</f>
        <v>-0.29925699991144938</v>
      </c>
      <c r="I22">
        <f>+G22</f>
        <v>-0.29925699991144938</v>
      </c>
      <c r="O22">
        <f ca="1">+C$11+C$12*$F22</f>
        <v>-0.29925699991144938</v>
      </c>
      <c r="Q22" s="2">
        <f>+C22-15018.5</f>
        <v>40708.346899999997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2024-02-28T05:36:55Z</dcterms:modified>
</cp:coreProperties>
</file>