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3F59271-0997-443F-9FD7-23A88C1F33E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21" i="1"/>
  <c r="E21" i="1"/>
  <c r="F21" i="1"/>
  <c r="G21" i="1"/>
  <c r="H21" i="1"/>
  <c r="Q22" i="1"/>
  <c r="F11" i="1"/>
  <c r="A21" i="1"/>
  <c r="H20" i="1"/>
  <c r="G11" i="1"/>
  <c r="E14" i="1"/>
  <c r="E15" i="1" s="1"/>
  <c r="C17" i="1"/>
  <c r="Q21" i="1"/>
  <c r="C12" i="1"/>
  <c r="C16" i="1" l="1"/>
  <c r="D18" i="1" s="1"/>
  <c r="C11" i="1"/>
  <c r="O21" i="1" l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<sst xmlns="http://schemas.openxmlformats.org/spreadsheetml/2006/main" count="54" uniqueCount="51">
  <si>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</si>
  <si>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</si>
  <si>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</si>
  <si>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</si>
  <si>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</si>
  <si>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</si>
  <si>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</si>
  <si>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</si>
  <si>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</si>
  <si>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</si>
  <si>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</si>
  <si>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</si>
  <si>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</si>
  <si>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</si>
  <si>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</si>
  <si>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</si>
  <si>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</si>
  <si>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</si>
  <si>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</si>
  <si>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</si>
  <si>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</si>
  <si>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</si>
  <si>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</si>
  <si>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</si>
  <si>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</si>
  <si>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</si>
  <si>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</si>
  <si>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</si>
  <si>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</si>
  <si>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</si>
  <si>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</si>
  <si>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</si>
  <si>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</si>
  <si>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</si>
  <si>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</si>
  <si>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</si>
  <si>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</si>
  <si>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</si>
  <si>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</si>
  <si>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</si>
  <si>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</si>
  <si>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</si>
  <si>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G1314-0352</t>
  </si>
  <si>
    <t>IBVS 6011</t>
  </si>
  <si>
    <t>I</t>
  </si>
  <si>
    <t>GSC 1314-0352</t>
  </si>
  <si>
    <t>G1314-0352_Ori.xls</t>
  </si>
  <si>
    <t>ECESD</t>
  </si>
  <si>
    <t>Ori</t>
  </si>
  <si>
    <t>VSX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</si>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</sst>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1314-0352 -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3A-4771-A909-033083109D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-3.5899999864341225E-2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3A-4771-A909-033083109D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3A-4771-A909-033083109D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3A-4771-A909-033083109D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3A-4771-A909-033083109D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3A-4771-A909-033083109D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3A-4771-A909-033083109D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-3.5899999864341225E-2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3A-4771-A909-033083109DD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3A-4771-A909-033083109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84280"/>
        <c:axId val="1"/>
      </c:scatterChart>
      <c:valAx>
        <c:axId val="721384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8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060541-FAB2-EC9A-4B4E-655411301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6: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E1" t="s">
        <v>46</v>
      </c>
    </row>
    <row r="2" spans="1:7" x14ac:dyDescent="0.2">
      <c r="A2" t="s">
        <v>24</v>
      </c>
      <c r="B2" t="s">
        <v>47</v>
      </c>
      <c r="C2" s="31" t="s">
        <v>41</v>
      </c>
      <c r="D2" s="3" t="s">
        <v>48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54824.680999999866</v>
      </c>
      <c r="D7" s="30" t="s">
        <v>49</v>
      </c>
    </row>
    <row r="8" spans="1:7" x14ac:dyDescent="0.2">
      <c r="A8" t="s">
        <v>3</v>
      </c>
      <c r="C8" s="35">
        <v>1.21305</v>
      </c>
      <c r="D8" s="30" t="s">
        <v>49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-4.0610859575046638E-5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60368.778607291664</v>
      </c>
    </row>
    <row r="15" spans="1:7" x14ac:dyDescent="0.2">
      <c r="A15" s="12" t="s">
        <v>17</v>
      </c>
      <c r="B15" s="10"/>
      <c r="C15" s="13">
        <f ca="1">(C7+C11)+(C8+C12)*INT(MAX(F21:F3533))</f>
        <v>55896.981299999999</v>
      </c>
      <c r="D15" s="14" t="s">
        <v>38</v>
      </c>
      <c r="E15" s="15">
        <f ca="1">ROUND(2*(E14-$C$7)/$C$8,0)/2+E13</f>
        <v>4571.5</v>
      </c>
    </row>
    <row r="16" spans="1:7" x14ac:dyDescent="0.2">
      <c r="A16" s="16" t="s">
        <v>4</v>
      </c>
      <c r="B16" s="10"/>
      <c r="C16" s="17">
        <f ca="1">+C8+C12</f>
        <v>1.213009389140425</v>
      </c>
      <c r="D16" s="14" t="s">
        <v>39</v>
      </c>
      <c r="E16" s="24">
        <f ca="1">ROUND(2*(E14-$C$15)/$C$16,0)/2+E13</f>
        <v>3687.5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45351.849255788649</v>
      </c>
    </row>
    <row r="18" spans="1:19" ht="14.25" thickTop="1" thickBot="1" x14ac:dyDescent="0.25">
      <c r="A18" s="16" t="s">
        <v>5</v>
      </c>
      <c r="B18" s="10"/>
      <c r="C18" s="19">
        <f ca="1">+C15</f>
        <v>55896.981299999999</v>
      </c>
      <c r="D18" s="20">
        <f ca="1">+C16</f>
        <v>1.213009389140425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54824.680999999866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39806.180999999866</v>
      </c>
      <c r="S21">
        <f ca="1">+(O21-G21)^2</f>
        <v>0</v>
      </c>
    </row>
    <row r="22" spans="1:19" x14ac:dyDescent="0.2">
      <c r="A22" s="33" t="s">
        <v>43</v>
      </c>
      <c r="B22" s="34" t="s">
        <v>44</v>
      </c>
      <c r="C22" s="33">
        <v>55896.981299999999</v>
      </c>
      <c r="D22" s="33">
        <v>1.2999999999999999E-3</v>
      </c>
      <c r="E22">
        <f>+(C22-C$7)/C$8</f>
        <v>883.97040517714322</v>
      </c>
      <c r="F22">
        <f>ROUND(2*E22,0)/2</f>
        <v>884</v>
      </c>
      <c r="G22">
        <f>+C22-(C$7+F22*C$8)</f>
        <v>-3.5899999864341225E-2</v>
      </c>
      <c r="I22">
        <f>+G22</f>
        <v>-3.5899999864341225E-2</v>
      </c>
      <c r="O22">
        <f ca="1">+C$11+C$12*$F22</f>
        <v>-3.5899999864341225E-2</v>
      </c>
      <c r="Q22" s="2">
        <f>+C22-15018.5</f>
        <v>40878.481299999999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2024-02-28T05:41:11Z</dcterms:modified>
</cp:coreProperties>
</file>