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FBB6ECD-1597-4238-A24F-50BC2B959B7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3" i="1" l="1"/>
  <c r="G23" i="1"/>
  <c r="I23" i="1"/>
  <c r="F22" i="1"/>
  <c r="G22" i="1"/>
  <c r="I22" i="1"/>
  <c r="E23" i="1"/>
  <c r="G11" i="1"/>
  <c r="F11" i="1"/>
  <c r="Q23" i="1"/>
  <c r="E22" i="1"/>
  <c r="Q22" i="1"/>
  <c r="E21" i="1"/>
  <c r="F21" i="1"/>
  <c r="G21" i="1"/>
  <c r="H21" i="1"/>
  <c r="E14" i="1"/>
  <c r="E15" i="1" s="1"/>
  <c r="C17" i="1"/>
  <c r="Q21" i="1"/>
  <c r="C11" i="1"/>
  <c r="C12" i="1"/>
  <c r="C16" i="1" l="1"/>
  <c r="D18" i="1" s="1"/>
  <c r="O21" i="1"/>
  <c r="C15" i="1"/>
  <c r="E16" i="1" s="1"/>
  <c r="O22" i="1"/>
  <c r="O23" i="1"/>
  <c r="E17" i="1" l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<sst xmlns="http://schemas.openxmlformats.org/spreadsheetml/2006/main" count="52" uniqueCount="49">
  <si>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</si>
  <si>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</si>
  <si>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</si>
  <si>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</si>
  <si>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</si>
  <si>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</si>
  <si>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</si>
  <si>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</si>
  <si>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</si>
  <si>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</si>
  <si>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</si>
  <si>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</si>
  <si>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</si>
  <si>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</si>
  <si>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</si>
  <si>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</si>
  <si>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</si>
  <si>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</si>
  <si>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</si>
  <si>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</si>
  <si>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</si>
  <si>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</si>
  <si>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</si>
  <si>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</si>
  <si>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</si>
  <si>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</si>
  <si>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</si>
  <si>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</si>
  <si>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</si>
  <si>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</si>
  <si>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</si>
  <si>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</si>
  <si>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</si>
  <si>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</si>
  <si>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</si>
  <si>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</si>
  <si>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</si>
  <si>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</si>
  <si>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</si>
  <si>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</si>
  <si>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</si>
  <si>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</si>
  <si>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EH Ori / na</t>
  </si>
  <si>
    <t>EA</t>
  </si>
  <si>
    <t>I</t>
  </si>
  <si>
    <t>IBVS 6029</t>
  </si>
  <si>
    <t>IBVS 6042</t>
  </si>
  <si>
    <t>CCD</t>
  </si>
  <si>
    <t>GCVS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</si>
</sst>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EH Ori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20310</c:v>
                </c:pt>
                <c:pt idx="2">
                  <c:v>20505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C0-4840-878F-75C1F84A28D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20310</c:v>
                </c:pt>
                <c:pt idx="2">
                  <c:v>20505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2.659300000006624</c:v>
                </c:pt>
                <c:pt idx="2">
                  <c:v>2.6856499999994412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C0-4840-878F-75C1F84A28D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20310</c:v>
                </c:pt>
                <c:pt idx="2">
                  <c:v>20505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C0-4840-878F-75C1F84A28D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20310</c:v>
                </c:pt>
                <c:pt idx="2">
                  <c:v>20505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C0-4840-878F-75C1F84A28D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20310</c:v>
                </c:pt>
                <c:pt idx="2">
                  <c:v>20505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C0-4840-878F-75C1F84A28D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20310</c:v>
                </c:pt>
                <c:pt idx="2">
                  <c:v>20505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C0-4840-878F-75C1F84A28D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20310</c:v>
                </c:pt>
                <c:pt idx="2">
                  <c:v>20505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C0-4840-878F-75C1F84A28D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20310</c:v>
                </c:pt>
                <c:pt idx="2">
                  <c:v>20505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-8.5153845399102757E-2</c:v>
                </c:pt>
                <c:pt idx="1">
                  <c:v>2.659300000006624</c:v>
                </c:pt>
                <c:pt idx="2">
                  <c:v>2.6856499999994412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C0-4840-878F-75C1F84A28D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20310</c:v>
                </c:pt>
                <c:pt idx="2">
                  <c:v>20505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AC0-4840-878F-75C1F84A2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396520"/>
        <c:axId val="1"/>
      </c:scatterChart>
      <c:valAx>
        <c:axId val="721396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396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203007518796992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9390762-93FE-22D7-038C-E85096970F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6: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s="4" customFormat="1" ht="12.95" customHeight="1" x14ac:dyDescent="0.2">
      <c r="A2" s="4" t="s">
        <v>25</v>
      </c>
      <c r="B2" s="4" t="s">
        <v>43</v>
      </c>
      <c r="C2" s="5"/>
      <c r="D2" s="5"/>
    </row>
    <row r="3" spans="1:7" s="4" customFormat="1" ht="12.95" customHeight="1" thickBot="1" x14ac:dyDescent="0.25"/>
    <row r="4" spans="1:7" s="4" customFormat="1" ht="12.95" customHeight="1" thickTop="1" thickBot="1" x14ac:dyDescent="0.25">
      <c r="A4" s="6" t="s">
        <v>0</v>
      </c>
      <c r="C4" s="7" t="s">
        <v>41</v>
      </c>
      <c r="D4" s="8" t="s">
        <v>41</v>
      </c>
    </row>
    <row r="5" spans="1:7" s="4" customFormat="1" ht="12.95" customHeight="1" x14ac:dyDescent="0.2"/>
    <row r="6" spans="1:7" s="4" customFormat="1" ht="12.95" customHeight="1" x14ac:dyDescent="0.2">
      <c r="A6" s="6" t="s">
        <v>1</v>
      </c>
    </row>
    <row r="7" spans="1:7" s="4" customFormat="1" ht="12.95" customHeight="1" x14ac:dyDescent="0.2">
      <c r="A7" s="4" t="s">
        <v>2</v>
      </c>
      <c r="C7" s="36">
        <v>25217.43</v>
      </c>
      <c r="D7" s="9">
        <v>1.5135700000000001</v>
      </c>
    </row>
    <row r="8" spans="1:7" s="4" customFormat="1" ht="12.95" customHeight="1" x14ac:dyDescent="0.2">
      <c r="A8" s="4" t="s">
        <v>3</v>
      </c>
      <c r="C8" s="36">
        <v>1.5135700000000001</v>
      </c>
    </row>
    <row r="9" spans="1:7" s="4" customFormat="1" ht="12.95" customHeight="1" x14ac:dyDescent="0.2">
      <c r="A9" s="10" t="s">
        <v>31</v>
      </c>
      <c r="C9" s="11">
        <v>-9.5</v>
      </c>
      <c r="D9" s="4" t="s">
        <v>32</v>
      </c>
    </row>
    <row r="10" spans="1:7" s="4" customFormat="1" ht="12.95" customHeight="1" thickBot="1" x14ac:dyDescent="0.25">
      <c r="C10" s="12" t="s">
        <v>21</v>
      </c>
      <c r="D10" s="12" t="s">
        <v>22</v>
      </c>
    </row>
    <row r="11" spans="1:7" s="4" customFormat="1" ht="12.95" customHeight="1" x14ac:dyDescent="0.2">
      <c r="A11" s="4" t="s">
        <v>16</v>
      </c>
      <c r="C11" s="13">
        <f ca="1">INTERCEPT(INDIRECT($G$11):G992,INDIRECT($F$11):F992)</f>
        <v>-8.5153845399102757E-2</v>
      </c>
      <c r="D11" s="5"/>
      <c r="F11" s="14" t="str">
        <f>"F"&amp;E19</f>
        <v>F22</v>
      </c>
      <c r="G11" s="13" t="str">
        <f>"G"&amp;E19</f>
        <v>G22</v>
      </c>
    </row>
    <row r="12" spans="1:7" s="4" customFormat="1" ht="12.95" customHeight="1" x14ac:dyDescent="0.2">
      <c r="A12" s="4" t="s">
        <v>17</v>
      </c>
      <c r="C12" s="13">
        <f ca="1">SLOPE(INDIRECT($G$11):G992,INDIRECT($F$11):F992)</f>
        <v>1.3512820509137011E-4</v>
      </c>
      <c r="D12" s="5"/>
    </row>
    <row r="13" spans="1:7" s="4" customFormat="1" ht="12.95" customHeight="1" x14ac:dyDescent="0.2">
      <c r="A13" s="4" t="s">
        <v>20</v>
      </c>
      <c r="C13" s="5" t="s">
        <v>14</v>
      </c>
      <c r="D13" s="15" t="s">
        <v>38</v>
      </c>
      <c r="E13" s="11">
        <v>1</v>
      </c>
    </row>
    <row r="14" spans="1:7" s="4" customFormat="1" ht="12.95" customHeight="1" x14ac:dyDescent="0.2">
      <c r="D14" s="15" t="s">
        <v>33</v>
      </c>
      <c r="E14" s="16">
        <f ca="1">NOW()+15018.5+$C$9/24</f>
        <v>60368.788455671296</v>
      </c>
    </row>
    <row r="15" spans="1:7" s="4" customFormat="1" ht="12.95" customHeight="1" x14ac:dyDescent="0.2">
      <c r="A15" s="17" t="s">
        <v>18</v>
      </c>
      <c r="C15" s="18">
        <f ca="1">(C7+C11)+(C8+C12)*INT(MAX(F21:F3533))</f>
        <v>56255.868499999997</v>
      </c>
      <c r="D15" s="15" t="s">
        <v>39</v>
      </c>
      <c r="E15" s="16">
        <f ca="1">ROUND(2*(E14-$C$7)/$C$8,0)/2+E13</f>
        <v>23225</v>
      </c>
    </row>
    <row r="16" spans="1:7" s="4" customFormat="1" ht="12.95" customHeight="1" x14ac:dyDescent="0.2">
      <c r="A16" s="6" t="s">
        <v>4</v>
      </c>
      <c r="C16" s="19">
        <f ca="1">+C8+C12</f>
        <v>1.5137051282050915</v>
      </c>
      <c r="D16" s="15" t="s">
        <v>40</v>
      </c>
      <c r="E16" s="13">
        <f ca="1">ROUND(2*(E14-$C$15)/$C$16,0)/2+E13</f>
        <v>2718</v>
      </c>
    </row>
    <row r="17" spans="1:18" s="4" customFormat="1" ht="12.95" customHeight="1" thickBot="1" x14ac:dyDescent="0.25">
      <c r="A17" s="15" t="s">
        <v>30</v>
      </c>
      <c r="C17" s="4">
        <f>COUNT(C21:C2191)</f>
        <v>3</v>
      </c>
      <c r="D17" s="15" t="s">
        <v>34</v>
      </c>
      <c r="E17" s="20">
        <f ca="1">+$C$15+$C$16*E16-15018.5-$C$9/24</f>
        <v>45352.014871794774</v>
      </c>
    </row>
    <row r="18" spans="1:18" s="4" customFormat="1" ht="12.95" customHeight="1" thickTop="1" thickBot="1" x14ac:dyDescent="0.25">
      <c r="A18" s="6" t="s">
        <v>5</v>
      </c>
      <c r="C18" s="21">
        <f ca="1">+C15</f>
        <v>56255.868499999997</v>
      </c>
      <c r="D18" s="22">
        <f ca="1">+C16</f>
        <v>1.5137051282050915</v>
      </c>
      <c r="E18" s="23" t="s">
        <v>35</v>
      </c>
    </row>
    <row r="19" spans="1:18" s="4" customFormat="1" ht="12.95" customHeight="1" thickTop="1" x14ac:dyDescent="0.2">
      <c r="A19" s="24" t="s">
        <v>36</v>
      </c>
      <c r="E19" s="25">
        <v>22</v>
      </c>
    </row>
    <row r="20" spans="1:18" s="4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13</v>
      </c>
      <c r="E20" s="12" t="s">
        <v>9</v>
      </c>
      <c r="F20" s="12" t="s">
        <v>10</v>
      </c>
      <c r="G20" s="12" t="s">
        <v>11</v>
      </c>
      <c r="H20" s="26" t="s">
        <v>48</v>
      </c>
      <c r="I20" s="26" t="s">
        <v>47</v>
      </c>
      <c r="J20" s="26" t="s">
        <v>19</v>
      </c>
      <c r="K20" s="26" t="s">
        <v>26</v>
      </c>
      <c r="L20" s="26" t="s">
        <v>27</v>
      </c>
      <c r="M20" s="26" t="s">
        <v>28</v>
      </c>
      <c r="N20" s="26" t="s">
        <v>29</v>
      </c>
      <c r="O20" s="26" t="s">
        <v>24</v>
      </c>
      <c r="P20" s="27" t="s">
        <v>23</v>
      </c>
      <c r="Q20" s="12" t="s">
        <v>15</v>
      </c>
      <c r="R20" s="28" t="s">
        <v>37</v>
      </c>
    </row>
    <row r="21" spans="1:18" s="4" customFormat="1" ht="12.95" customHeight="1" x14ac:dyDescent="0.2">
      <c r="A21" s="4" t="s">
        <v>12</v>
      </c>
      <c r="C21" s="9">
        <v>25217.43</v>
      </c>
      <c r="D21" s="9" t="s">
        <v>14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>
        <f ca="1">+C$11+C$12*$F21</f>
        <v>-8.5153845399102757E-2</v>
      </c>
      <c r="Q21" s="29">
        <f>+C21-15018.5</f>
        <v>10198.93</v>
      </c>
    </row>
    <row r="22" spans="1:18" s="4" customFormat="1" ht="12.95" customHeight="1" x14ac:dyDescent="0.2">
      <c r="A22" s="30" t="s">
        <v>45</v>
      </c>
      <c r="B22" s="31" t="s">
        <v>44</v>
      </c>
      <c r="C22" s="30">
        <v>55960.696000000004</v>
      </c>
      <c r="D22" s="30">
        <v>4.0000000000000002E-4</v>
      </c>
      <c r="E22" s="4">
        <f>+(C22-C$7)/C$8</f>
        <v>20311.756971927298</v>
      </c>
      <c r="F22" s="32">
        <f>ROUND(2*E22,0)/2-2</f>
        <v>20310</v>
      </c>
      <c r="G22" s="4">
        <f>+C22-(C$7+F22*C$8)</f>
        <v>2.659300000006624</v>
      </c>
      <c r="I22" s="4">
        <f>+G22</f>
        <v>2.659300000006624</v>
      </c>
      <c r="O22" s="4">
        <f ca="1">+C$11+C$12*$F22</f>
        <v>2.659300000006624</v>
      </c>
      <c r="Q22" s="29">
        <f>+C22-15018.5</f>
        <v>40942.196000000004</v>
      </c>
    </row>
    <row r="23" spans="1:18" s="4" customFormat="1" ht="12.95" customHeight="1" x14ac:dyDescent="0.2">
      <c r="A23" s="33" t="s">
        <v>46</v>
      </c>
      <c r="B23" s="34" t="s">
        <v>44</v>
      </c>
      <c r="C23" s="35">
        <v>56255.868499999997</v>
      </c>
      <c r="D23" s="35">
        <v>3.0000000000000003E-4</v>
      </c>
      <c r="E23" s="4">
        <f>+(C23-C$7)/C$8</f>
        <v>20506.774381098989</v>
      </c>
      <c r="F23" s="32">
        <f>ROUND(2*E23,0)/2-2</f>
        <v>20505</v>
      </c>
      <c r="G23" s="4">
        <f>+C23-(C$7+F23*C$8)</f>
        <v>2.6856499999994412</v>
      </c>
      <c r="I23" s="4">
        <f>+G23</f>
        <v>2.6856499999994412</v>
      </c>
      <c r="O23" s="4">
        <f ca="1">+C$11+C$12*$F23</f>
        <v>2.6856499999994412</v>
      </c>
      <c r="Q23" s="29">
        <f>+C23-15018.5</f>
        <v>41237.368499999997</v>
      </c>
    </row>
    <row r="24" spans="1:18" s="4" customFormat="1" ht="12.95" customHeight="1" x14ac:dyDescent="0.2">
      <c r="C24" s="9"/>
      <c r="D24" s="9"/>
      <c r="Q24" s="29"/>
    </row>
    <row r="25" spans="1:18" s="4" customFormat="1" ht="12.95" customHeight="1" x14ac:dyDescent="0.2">
      <c r="C25" s="9"/>
      <c r="D25" s="9"/>
      <c r="Q25" s="29"/>
    </row>
    <row r="26" spans="1:18" s="4" customFormat="1" ht="12.95" customHeight="1" x14ac:dyDescent="0.2">
      <c r="C26" s="9"/>
      <c r="D26" s="9"/>
      <c r="Q26" s="29"/>
    </row>
    <row r="27" spans="1:18" s="4" customFormat="1" ht="12.95" customHeight="1" x14ac:dyDescent="0.2">
      <c r="C27" s="9"/>
      <c r="D27" s="9"/>
      <c r="Q27" s="29"/>
    </row>
    <row r="28" spans="1:18" x14ac:dyDescent="0.2">
      <c r="C28" s="3"/>
      <c r="D28" s="3"/>
      <c r="Q28" s="2"/>
    </row>
    <row r="29" spans="1:18" x14ac:dyDescent="0.2">
      <c r="C29" s="3"/>
      <c r="D29" s="3"/>
      <c r="Q29" s="2"/>
    </row>
    <row r="30" spans="1:18" x14ac:dyDescent="0.2">
      <c r="C30" s="3"/>
      <c r="D30" s="3"/>
      <c r="Q30" s="2"/>
    </row>
    <row r="31" spans="1:18" x14ac:dyDescent="0.2">
      <c r="C31" s="3"/>
      <c r="D31" s="3"/>
      <c r="Q31" s="2"/>
    </row>
    <row r="32" spans="1:18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2024-02-28T05:55:22Z</dcterms:modified>
</cp:coreProperties>
</file>