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9B1569A9-2A17-4DEB-8E5F-CB4A39FBF5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31" i="1" l="1"/>
  <c r="F231" i="1" s="1"/>
  <c r="G231" i="1" s="1"/>
  <c r="K231" i="1" s="1"/>
  <c r="Q231" i="1"/>
  <c r="F14" i="1"/>
  <c r="E230" i="1"/>
  <c r="F230" i="1" s="1"/>
  <c r="G230" i="1" s="1"/>
  <c r="K230" i="1" s="1"/>
  <c r="Q230" i="1"/>
  <c r="Q228" i="1"/>
  <c r="E229" i="1"/>
  <c r="F229" i="1" s="1"/>
  <c r="G229" i="1" s="1"/>
  <c r="K229" i="1" s="1"/>
  <c r="Q229" i="1"/>
  <c r="Q226" i="1"/>
  <c r="Q227" i="1"/>
  <c r="C7" i="1"/>
  <c r="E228" i="1" s="1"/>
  <c r="F228" i="1" s="1"/>
  <c r="G228" i="1" s="1"/>
  <c r="K228" i="1" s="1"/>
  <c r="C8" i="1"/>
  <c r="C9" i="1"/>
  <c r="D9" i="1"/>
  <c r="C17" i="1"/>
  <c r="E21" i="1"/>
  <c r="F21" i="1"/>
  <c r="G21" i="1" s="1"/>
  <c r="H21" i="1" s="1"/>
  <c r="Q21" i="1"/>
  <c r="E22" i="1"/>
  <c r="F22" i="1" s="1"/>
  <c r="G22" i="1" s="1"/>
  <c r="H22" i="1" s="1"/>
  <c r="Q22" i="1"/>
  <c r="E23" i="1"/>
  <c r="E125" i="2" s="1"/>
  <c r="Q23" i="1"/>
  <c r="E24" i="1"/>
  <c r="F24" i="1"/>
  <c r="G24" i="1" s="1"/>
  <c r="H24" i="1" s="1"/>
  <c r="Q24" i="1"/>
  <c r="E25" i="1"/>
  <c r="F25" i="1" s="1"/>
  <c r="G25" i="1" s="1"/>
  <c r="H25" i="1" s="1"/>
  <c r="Q25" i="1"/>
  <c r="E26" i="1"/>
  <c r="F26" i="1" s="1"/>
  <c r="G26" i="1" s="1"/>
  <c r="H26" i="1" s="1"/>
  <c r="Q26" i="1"/>
  <c r="E27" i="1"/>
  <c r="F27" i="1"/>
  <c r="G27" i="1" s="1"/>
  <c r="H27" i="1" s="1"/>
  <c r="Q27" i="1"/>
  <c r="E28" i="1"/>
  <c r="F28" i="1" s="1"/>
  <c r="G28" i="1" s="1"/>
  <c r="H28" i="1" s="1"/>
  <c r="Q28" i="1"/>
  <c r="E29" i="1"/>
  <c r="F29" i="1"/>
  <c r="G29" i="1" s="1"/>
  <c r="H29" i="1" s="1"/>
  <c r="Q29" i="1"/>
  <c r="E30" i="1"/>
  <c r="F30" i="1" s="1"/>
  <c r="G30" i="1" s="1"/>
  <c r="H30" i="1" s="1"/>
  <c r="Q30" i="1"/>
  <c r="E31" i="1"/>
  <c r="E133" i="2" s="1"/>
  <c r="Q31" i="1"/>
  <c r="E32" i="1"/>
  <c r="F32" i="1"/>
  <c r="G32" i="1" s="1"/>
  <c r="H32" i="1" s="1"/>
  <c r="Q32" i="1"/>
  <c r="E33" i="1"/>
  <c r="F33" i="1" s="1"/>
  <c r="G33" i="1" s="1"/>
  <c r="H33" i="1" s="1"/>
  <c r="Q33" i="1"/>
  <c r="E34" i="1"/>
  <c r="F34" i="1"/>
  <c r="G34" i="1" s="1"/>
  <c r="H34" i="1" s="1"/>
  <c r="Q34" i="1"/>
  <c r="E35" i="1"/>
  <c r="F35" i="1" s="1"/>
  <c r="G35" i="1" s="1"/>
  <c r="H35" i="1" s="1"/>
  <c r="Q35" i="1"/>
  <c r="E36" i="1"/>
  <c r="F36" i="1"/>
  <c r="G36" i="1" s="1"/>
  <c r="H36" i="1" s="1"/>
  <c r="Q36" i="1"/>
  <c r="E37" i="1"/>
  <c r="F37" i="1" s="1"/>
  <c r="G37" i="1" s="1"/>
  <c r="H37" i="1" s="1"/>
  <c r="Q37" i="1"/>
  <c r="E38" i="1"/>
  <c r="F38" i="1" s="1"/>
  <c r="G38" i="1" s="1"/>
  <c r="H38" i="1" s="1"/>
  <c r="Q38" i="1"/>
  <c r="E39" i="1"/>
  <c r="E141" i="2" s="1"/>
  <c r="Q39" i="1"/>
  <c r="E40" i="1"/>
  <c r="F40" i="1"/>
  <c r="G40" i="1" s="1"/>
  <c r="H40" i="1" s="1"/>
  <c r="Q40" i="1"/>
  <c r="E41" i="1"/>
  <c r="F41" i="1" s="1"/>
  <c r="G41" i="1" s="1"/>
  <c r="H41" i="1" s="1"/>
  <c r="Q41" i="1"/>
  <c r="E42" i="1"/>
  <c r="F42" i="1" s="1"/>
  <c r="Q42" i="1"/>
  <c r="E43" i="1"/>
  <c r="F43" i="1" s="1"/>
  <c r="G43" i="1" s="1"/>
  <c r="H43" i="1" s="1"/>
  <c r="Q43" i="1"/>
  <c r="E44" i="1"/>
  <c r="F44" i="1" s="1"/>
  <c r="G44" i="1" s="1"/>
  <c r="H44" i="1" s="1"/>
  <c r="Q44" i="1"/>
  <c r="E45" i="1"/>
  <c r="F45" i="1" s="1"/>
  <c r="G45" i="1" s="1"/>
  <c r="H45" i="1" s="1"/>
  <c r="Q45" i="1"/>
  <c r="E46" i="1"/>
  <c r="F46" i="1" s="1"/>
  <c r="G46" i="1" s="1"/>
  <c r="H46" i="1" s="1"/>
  <c r="Q46" i="1"/>
  <c r="E47" i="1"/>
  <c r="F47" i="1" s="1"/>
  <c r="G47" i="1" s="1"/>
  <c r="H47" i="1" s="1"/>
  <c r="Q47" i="1"/>
  <c r="E48" i="1"/>
  <c r="F48" i="1"/>
  <c r="G48" i="1" s="1"/>
  <c r="H48" i="1" s="1"/>
  <c r="Q48" i="1"/>
  <c r="E49" i="1"/>
  <c r="E150" i="2" s="1"/>
  <c r="Q49" i="1"/>
  <c r="E50" i="1"/>
  <c r="F50" i="1" s="1"/>
  <c r="G50" i="1" s="1"/>
  <c r="H50" i="1" s="1"/>
  <c r="Q50" i="1"/>
  <c r="E51" i="1"/>
  <c r="F51" i="1" s="1"/>
  <c r="G51" i="1" s="1"/>
  <c r="H51" i="1" s="1"/>
  <c r="Q51" i="1"/>
  <c r="E52" i="1"/>
  <c r="F52" i="1"/>
  <c r="G52" i="1" s="1"/>
  <c r="H52" i="1" s="1"/>
  <c r="Q52" i="1"/>
  <c r="E53" i="1"/>
  <c r="F53" i="1"/>
  <c r="G53" i="1" s="1"/>
  <c r="H53" i="1" s="1"/>
  <c r="Q53" i="1"/>
  <c r="E54" i="1"/>
  <c r="F54" i="1"/>
  <c r="G54" i="1" s="1"/>
  <c r="H54" i="1" s="1"/>
  <c r="Q54" i="1"/>
  <c r="E55" i="1"/>
  <c r="F55" i="1" s="1"/>
  <c r="G55" i="1" s="1"/>
  <c r="H55" i="1" s="1"/>
  <c r="Q55" i="1"/>
  <c r="E56" i="1"/>
  <c r="F56" i="1"/>
  <c r="G56" i="1"/>
  <c r="H56" i="1" s="1"/>
  <c r="Q56" i="1"/>
  <c r="E57" i="1"/>
  <c r="E158" i="2" s="1"/>
  <c r="Q57" i="1"/>
  <c r="E58" i="1"/>
  <c r="F58" i="1" s="1"/>
  <c r="G58" i="1" s="1"/>
  <c r="H58" i="1" s="1"/>
  <c r="Q58" i="1"/>
  <c r="E59" i="1"/>
  <c r="F59" i="1" s="1"/>
  <c r="G59" i="1" s="1"/>
  <c r="H59" i="1" s="1"/>
  <c r="Q59" i="1"/>
  <c r="E60" i="1"/>
  <c r="F60" i="1" s="1"/>
  <c r="G60" i="1" s="1"/>
  <c r="H60" i="1" s="1"/>
  <c r="Q60" i="1"/>
  <c r="E61" i="1"/>
  <c r="F61" i="1" s="1"/>
  <c r="G61" i="1" s="1"/>
  <c r="H61" i="1" s="1"/>
  <c r="Q61" i="1"/>
  <c r="E62" i="1"/>
  <c r="F62" i="1"/>
  <c r="G62" i="1" s="1"/>
  <c r="H62" i="1" s="1"/>
  <c r="Q62" i="1"/>
  <c r="E63" i="1"/>
  <c r="F63" i="1"/>
  <c r="G63" i="1" s="1"/>
  <c r="H63" i="1" s="1"/>
  <c r="Q63" i="1"/>
  <c r="E64" i="1"/>
  <c r="F64" i="1" s="1"/>
  <c r="G64" i="1" s="1"/>
  <c r="H64" i="1" s="1"/>
  <c r="Q64" i="1"/>
  <c r="E65" i="1"/>
  <c r="E166" i="2" s="1"/>
  <c r="Q65" i="1"/>
  <c r="E66" i="1"/>
  <c r="F66" i="1" s="1"/>
  <c r="G66" i="1" s="1"/>
  <c r="H66" i="1" s="1"/>
  <c r="Q66" i="1"/>
  <c r="E67" i="1"/>
  <c r="F67" i="1" s="1"/>
  <c r="G67" i="1" s="1"/>
  <c r="H67" i="1" s="1"/>
  <c r="Q67" i="1"/>
  <c r="E68" i="1"/>
  <c r="F68" i="1"/>
  <c r="G68" i="1" s="1"/>
  <c r="H68" i="1" s="1"/>
  <c r="Q68" i="1"/>
  <c r="E69" i="1"/>
  <c r="F69" i="1" s="1"/>
  <c r="G69" i="1" s="1"/>
  <c r="I69" i="1" s="1"/>
  <c r="Q69" i="1"/>
  <c r="E70" i="1"/>
  <c r="F70" i="1" s="1"/>
  <c r="G70" i="1" s="1"/>
  <c r="I70" i="1" s="1"/>
  <c r="Q70" i="1"/>
  <c r="E71" i="1"/>
  <c r="F71" i="1" s="1"/>
  <c r="G71" i="1" s="1"/>
  <c r="I71" i="1" s="1"/>
  <c r="Q71" i="1"/>
  <c r="E72" i="1"/>
  <c r="F72" i="1"/>
  <c r="G72" i="1" s="1"/>
  <c r="I72" i="1" s="1"/>
  <c r="Q72" i="1"/>
  <c r="E73" i="1"/>
  <c r="E14" i="2" s="1"/>
  <c r="Q73" i="1"/>
  <c r="E74" i="1"/>
  <c r="F74" i="1" s="1"/>
  <c r="G74" i="1" s="1"/>
  <c r="I74" i="1" s="1"/>
  <c r="Q74" i="1"/>
  <c r="E75" i="1"/>
  <c r="F75" i="1" s="1"/>
  <c r="G75" i="1" s="1"/>
  <c r="I75" i="1" s="1"/>
  <c r="Q75" i="1"/>
  <c r="E76" i="1"/>
  <c r="F76" i="1"/>
  <c r="G76" i="1" s="1"/>
  <c r="I76" i="1" s="1"/>
  <c r="Q76" i="1"/>
  <c r="E77" i="1"/>
  <c r="F77" i="1"/>
  <c r="G77" i="1" s="1"/>
  <c r="I77" i="1" s="1"/>
  <c r="Q77" i="1"/>
  <c r="E78" i="1"/>
  <c r="F78" i="1"/>
  <c r="G78" i="1" s="1"/>
  <c r="I78" i="1" s="1"/>
  <c r="Q78" i="1"/>
  <c r="E79" i="1"/>
  <c r="F79" i="1"/>
  <c r="G79" i="1" s="1"/>
  <c r="I79" i="1" s="1"/>
  <c r="Q79" i="1"/>
  <c r="E80" i="1"/>
  <c r="F80" i="1" s="1"/>
  <c r="G80" i="1" s="1"/>
  <c r="I80" i="1" s="1"/>
  <c r="Q80" i="1"/>
  <c r="E81" i="1"/>
  <c r="E20" i="2" s="1"/>
  <c r="Q81" i="1"/>
  <c r="E82" i="1"/>
  <c r="F82" i="1" s="1"/>
  <c r="G82" i="1" s="1"/>
  <c r="I82" i="1" s="1"/>
  <c r="Q82" i="1"/>
  <c r="E83" i="1"/>
  <c r="F83" i="1" s="1"/>
  <c r="G83" i="1" s="1"/>
  <c r="I83" i="1" s="1"/>
  <c r="Q83" i="1"/>
  <c r="E84" i="1"/>
  <c r="F84" i="1" s="1"/>
  <c r="G84" i="1" s="1"/>
  <c r="I84" i="1" s="1"/>
  <c r="Q84" i="1"/>
  <c r="E85" i="1"/>
  <c r="F85" i="1" s="1"/>
  <c r="G85" i="1" s="1"/>
  <c r="I85" i="1" s="1"/>
  <c r="Q85" i="1"/>
  <c r="E86" i="1"/>
  <c r="F86" i="1" s="1"/>
  <c r="G86" i="1" s="1"/>
  <c r="I86" i="1" s="1"/>
  <c r="Q86" i="1"/>
  <c r="E87" i="1"/>
  <c r="F87" i="1"/>
  <c r="G87" i="1"/>
  <c r="I87" i="1" s="1"/>
  <c r="Q87" i="1"/>
  <c r="E88" i="1"/>
  <c r="F88" i="1" s="1"/>
  <c r="G88" i="1" s="1"/>
  <c r="I88" i="1" s="1"/>
  <c r="Q88" i="1"/>
  <c r="E89" i="1"/>
  <c r="E29" i="2" s="1"/>
  <c r="Q89" i="1"/>
  <c r="E90" i="1"/>
  <c r="F90" i="1" s="1"/>
  <c r="G90" i="1" s="1"/>
  <c r="I90" i="1" s="1"/>
  <c r="Q90" i="1"/>
  <c r="E91" i="1"/>
  <c r="F91" i="1" s="1"/>
  <c r="G91" i="1" s="1"/>
  <c r="I91" i="1" s="1"/>
  <c r="Q91" i="1"/>
  <c r="E92" i="1"/>
  <c r="F92" i="1"/>
  <c r="G92" i="1" s="1"/>
  <c r="I92" i="1" s="1"/>
  <c r="Q92" i="1"/>
  <c r="E93" i="1"/>
  <c r="F93" i="1"/>
  <c r="G93" i="1" s="1"/>
  <c r="I93" i="1" s="1"/>
  <c r="Q93" i="1"/>
  <c r="E94" i="1"/>
  <c r="F94" i="1" s="1"/>
  <c r="G94" i="1" s="1"/>
  <c r="I94" i="1" s="1"/>
  <c r="Q94" i="1"/>
  <c r="E95" i="1"/>
  <c r="F95" i="1" s="1"/>
  <c r="G95" i="1" s="1"/>
  <c r="I95" i="1" s="1"/>
  <c r="Q95" i="1"/>
  <c r="E96" i="1"/>
  <c r="F96" i="1"/>
  <c r="G96" i="1" s="1"/>
  <c r="I96" i="1" s="1"/>
  <c r="Q96" i="1"/>
  <c r="E97" i="1"/>
  <c r="E37" i="2" s="1"/>
  <c r="Q97" i="1"/>
  <c r="E98" i="1"/>
  <c r="F98" i="1" s="1"/>
  <c r="G98" i="1" s="1"/>
  <c r="I98" i="1" s="1"/>
  <c r="Q98" i="1"/>
  <c r="E99" i="1"/>
  <c r="F99" i="1" s="1"/>
  <c r="G99" i="1" s="1"/>
  <c r="I99" i="1" s="1"/>
  <c r="Q99" i="1"/>
  <c r="E100" i="1"/>
  <c r="F100" i="1" s="1"/>
  <c r="G100" i="1" s="1"/>
  <c r="I100" i="1" s="1"/>
  <c r="Q100" i="1"/>
  <c r="E101" i="1"/>
  <c r="F101" i="1"/>
  <c r="G101" i="1" s="1"/>
  <c r="I101" i="1" s="1"/>
  <c r="Q101" i="1"/>
  <c r="E102" i="1"/>
  <c r="F102" i="1"/>
  <c r="G102" i="1" s="1"/>
  <c r="I102" i="1" s="1"/>
  <c r="Q102" i="1"/>
  <c r="E103" i="1"/>
  <c r="F103" i="1"/>
  <c r="G103" i="1" s="1"/>
  <c r="I103" i="1" s="1"/>
  <c r="Q103" i="1"/>
  <c r="E104" i="1"/>
  <c r="F104" i="1" s="1"/>
  <c r="G104" i="1" s="1"/>
  <c r="I104" i="1" s="1"/>
  <c r="Q104" i="1"/>
  <c r="E105" i="1"/>
  <c r="E46" i="2" s="1"/>
  <c r="Q105" i="1"/>
  <c r="E106" i="1"/>
  <c r="F106" i="1" s="1"/>
  <c r="G106" i="1" s="1"/>
  <c r="I106" i="1" s="1"/>
  <c r="Q106" i="1"/>
  <c r="E107" i="1"/>
  <c r="F107" i="1" s="1"/>
  <c r="G107" i="1" s="1"/>
  <c r="I107" i="1" s="1"/>
  <c r="Q107" i="1"/>
  <c r="E108" i="1"/>
  <c r="F108" i="1" s="1"/>
  <c r="G108" i="1" s="1"/>
  <c r="I108" i="1" s="1"/>
  <c r="Q108" i="1"/>
  <c r="E109" i="1"/>
  <c r="F109" i="1" s="1"/>
  <c r="G109" i="1" s="1"/>
  <c r="I109" i="1" s="1"/>
  <c r="Q109" i="1"/>
  <c r="E110" i="1"/>
  <c r="F110" i="1" s="1"/>
  <c r="G110" i="1" s="1"/>
  <c r="I110" i="1" s="1"/>
  <c r="Q110" i="1"/>
  <c r="E111" i="1"/>
  <c r="F111" i="1" s="1"/>
  <c r="G111" i="1" s="1"/>
  <c r="I111" i="1" s="1"/>
  <c r="Q111" i="1"/>
  <c r="E112" i="1"/>
  <c r="F112" i="1"/>
  <c r="G112" i="1" s="1"/>
  <c r="I112" i="1" s="1"/>
  <c r="Q112" i="1"/>
  <c r="E113" i="1"/>
  <c r="E54" i="2" s="1"/>
  <c r="Q113" i="1"/>
  <c r="E114" i="1"/>
  <c r="F114" i="1" s="1"/>
  <c r="G114" i="1" s="1"/>
  <c r="I114" i="1" s="1"/>
  <c r="Q114" i="1"/>
  <c r="E115" i="1"/>
  <c r="F115" i="1" s="1"/>
  <c r="G115" i="1" s="1"/>
  <c r="I115" i="1" s="1"/>
  <c r="Q115" i="1"/>
  <c r="E116" i="1"/>
  <c r="F116" i="1"/>
  <c r="G116" i="1" s="1"/>
  <c r="I116" i="1" s="1"/>
  <c r="Q116" i="1"/>
  <c r="E117" i="1"/>
  <c r="F117" i="1"/>
  <c r="G117" i="1" s="1"/>
  <c r="I117" i="1" s="1"/>
  <c r="Q117" i="1"/>
  <c r="E118" i="1"/>
  <c r="F118" i="1"/>
  <c r="G118" i="1" s="1"/>
  <c r="I118" i="1" s="1"/>
  <c r="Q118" i="1"/>
  <c r="E119" i="1"/>
  <c r="F119" i="1" s="1"/>
  <c r="G119" i="1" s="1"/>
  <c r="N119" i="1" s="1"/>
  <c r="Q119" i="1"/>
  <c r="E120" i="1"/>
  <c r="F120" i="1"/>
  <c r="G120" i="1"/>
  <c r="I120" i="1" s="1"/>
  <c r="Q120" i="1"/>
  <c r="E121" i="1"/>
  <c r="E62" i="2" s="1"/>
  <c r="Q121" i="1"/>
  <c r="E122" i="1"/>
  <c r="F122" i="1" s="1"/>
  <c r="G122" i="1" s="1"/>
  <c r="I122" i="1" s="1"/>
  <c r="Q122" i="1"/>
  <c r="E123" i="1"/>
  <c r="F123" i="1" s="1"/>
  <c r="G123" i="1" s="1"/>
  <c r="I123" i="1" s="1"/>
  <c r="Q123" i="1"/>
  <c r="E124" i="1"/>
  <c r="F124" i="1" s="1"/>
  <c r="G124" i="1" s="1"/>
  <c r="I124" i="1" s="1"/>
  <c r="Q124" i="1"/>
  <c r="E125" i="1"/>
  <c r="F125" i="1" s="1"/>
  <c r="G125" i="1" s="1"/>
  <c r="I125" i="1" s="1"/>
  <c r="Q125" i="1"/>
  <c r="E126" i="1"/>
  <c r="F126" i="1"/>
  <c r="G126" i="1" s="1"/>
  <c r="I126" i="1" s="1"/>
  <c r="Q126" i="1"/>
  <c r="E127" i="1"/>
  <c r="F127" i="1"/>
  <c r="G127" i="1" s="1"/>
  <c r="I127" i="1" s="1"/>
  <c r="Q127" i="1"/>
  <c r="E128" i="1"/>
  <c r="F128" i="1" s="1"/>
  <c r="G128" i="1" s="1"/>
  <c r="I128" i="1" s="1"/>
  <c r="Q128" i="1"/>
  <c r="E129" i="1"/>
  <c r="E70" i="2" s="1"/>
  <c r="Q129" i="1"/>
  <c r="E130" i="1"/>
  <c r="F130" i="1" s="1"/>
  <c r="G130" i="1" s="1"/>
  <c r="I130" i="1" s="1"/>
  <c r="Q130" i="1"/>
  <c r="E131" i="1"/>
  <c r="F131" i="1" s="1"/>
  <c r="G131" i="1" s="1"/>
  <c r="I131" i="1" s="1"/>
  <c r="Q131" i="1"/>
  <c r="E132" i="1"/>
  <c r="F132" i="1"/>
  <c r="G132" i="1" s="1"/>
  <c r="I132" i="1" s="1"/>
  <c r="Q132" i="1"/>
  <c r="E133" i="1"/>
  <c r="F133" i="1" s="1"/>
  <c r="G133" i="1" s="1"/>
  <c r="I133" i="1" s="1"/>
  <c r="Q133" i="1"/>
  <c r="E134" i="1"/>
  <c r="F134" i="1" s="1"/>
  <c r="G134" i="1" s="1"/>
  <c r="I134" i="1" s="1"/>
  <c r="Q134" i="1"/>
  <c r="E135" i="1"/>
  <c r="F135" i="1" s="1"/>
  <c r="G135" i="1" s="1"/>
  <c r="I135" i="1" s="1"/>
  <c r="Q135" i="1"/>
  <c r="E136" i="1"/>
  <c r="F136" i="1"/>
  <c r="G136" i="1" s="1"/>
  <c r="I136" i="1" s="1"/>
  <c r="Q136" i="1"/>
  <c r="E137" i="1"/>
  <c r="E78" i="2" s="1"/>
  <c r="Q137" i="1"/>
  <c r="E138" i="1"/>
  <c r="F138" i="1" s="1"/>
  <c r="G138" i="1" s="1"/>
  <c r="I138" i="1" s="1"/>
  <c r="Q138" i="1"/>
  <c r="E139" i="1"/>
  <c r="F139" i="1" s="1"/>
  <c r="G139" i="1" s="1"/>
  <c r="I139" i="1" s="1"/>
  <c r="Q139" i="1"/>
  <c r="E140" i="1"/>
  <c r="F140" i="1"/>
  <c r="G140" i="1" s="1"/>
  <c r="I140" i="1" s="1"/>
  <c r="Q140" i="1"/>
  <c r="E141" i="1"/>
  <c r="F141" i="1"/>
  <c r="G141" i="1" s="1"/>
  <c r="I141" i="1" s="1"/>
  <c r="Q141" i="1"/>
  <c r="E142" i="1"/>
  <c r="F142" i="1"/>
  <c r="G142" i="1" s="1"/>
  <c r="I142" i="1" s="1"/>
  <c r="Q142" i="1"/>
  <c r="E143" i="1"/>
  <c r="F143" i="1"/>
  <c r="G143" i="1" s="1"/>
  <c r="I143" i="1" s="1"/>
  <c r="Q143" i="1"/>
  <c r="E144" i="1"/>
  <c r="F144" i="1" s="1"/>
  <c r="G144" i="1" s="1"/>
  <c r="I144" i="1" s="1"/>
  <c r="Q144" i="1"/>
  <c r="E145" i="1"/>
  <c r="E86" i="2" s="1"/>
  <c r="Q145" i="1"/>
  <c r="E146" i="1"/>
  <c r="F146" i="1" s="1"/>
  <c r="G146" i="1" s="1"/>
  <c r="I146" i="1" s="1"/>
  <c r="Q146" i="1"/>
  <c r="E147" i="1"/>
  <c r="F147" i="1" s="1"/>
  <c r="G147" i="1" s="1"/>
  <c r="I147" i="1" s="1"/>
  <c r="Q147" i="1"/>
  <c r="E148" i="1"/>
  <c r="F148" i="1" s="1"/>
  <c r="G148" i="1" s="1"/>
  <c r="I148" i="1" s="1"/>
  <c r="Q148" i="1"/>
  <c r="E149" i="1"/>
  <c r="F149" i="1" s="1"/>
  <c r="G149" i="1" s="1"/>
  <c r="I149" i="1" s="1"/>
  <c r="Q149" i="1"/>
  <c r="E150" i="1"/>
  <c r="F150" i="1" s="1"/>
  <c r="G150" i="1" s="1"/>
  <c r="I150" i="1" s="1"/>
  <c r="Q150" i="1"/>
  <c r="E151" i="1"/>
  <c r="F151" i="1"/>
  <c r="G151" i="1" s="1"/>
  <c r="I151" i="1" s="1"/>
  <c r="Q151" i="1"/>
  <c r="E152" i="1"/>
  <c r="F152" i="1" s="1"/>
  <c r="G152" i="1" s="1"/>
  <c r="I152" i="1" s="1"/>
  <c r="Q152" i="1"/>
  <c r="E153" i="1"/>
  <c r="E94" i="2" s="1"/>
  <c r="Q153" i="1"/>
  <c r="E154" i="1"/>
  <c r="F154" i="1" s="1"/>
  <c r="G154" i="1" s="1"/>
  <c r="I154" i="1" s="1"/>
  <c r="Q154" i="1"/>
  <c r="E155" i="1"/>
  <c r="F155" i="1" s="1"/>
  <c r="G155" i="1" s="1"/>
  <c r="I155" i="1" s="1"/>
  <c r="Q155" i="1"/>
  <c r="E156" i="1"/>
  <c r="F156" i="1"/>
  <c r="G156" i="1" s="1"/>
  <c r="I156" i="1" s="1"/>
  <c r="Q156" i="1"/>
  <c r="E157" i="1"/>
  <c r="F157" i="1"/>
  <c r="G157" i="1" s="1"/>
  <c r="I157" i="1" s="1"/>
  <c r="Q157" i="1"/>
  <c r="E158" i="1"/>
  <c r="F158" i="1" s="1"/>
  <c r="G158" i="1" s="1"/>
  <c r="I158" i="1" s="1"/>
  <c r="Q158" i="1"/>
  <c r="E159" i="1"/>
  <c r="F159" i="1" s="1"/>
  <c r="G159" i="1" s="1"/>
  <c r="I159" i="1" s="1"/>
  <c r="Q159" i="1"/>
  <c r="E160" i="1"/>
  <c r="F160" i="1"/>
  <c r="G160" i="1" s="1"/>
  <c r="I160" i="1" s="1"/>
  <c r="Q160" i="1"/>
  <c r="E161" i="1"/>
  <c r="E100" i="2" s="1"/>
  <c r="Q161" i="1"/>
  <c r="E162" i="1"/>
  <c r="F162" i="1" s="1"/>
  <c r="G162" i="1" s="1"/>
  <c r="I162" i="1" s="1"/>
  <c r="Q162" i="1"/>
  <c r="E163" i="1"/>
  <c r="F163" i="1" s="1"/>
  <c r="G163" i="1" s="1"/>
  <c r="I163" i="1" s="1"/>
  <c r="Q163" i="1"/>
  <c r="E164" i="1"/>
  <c r="F164" i="1" s="1"/>
  <c r="G164" i="1" s="1"/>
  <c r="I164" i="1" s="1"/>
  <c r="Q164" i="1"/>
  <c r="E165" i="1"/>
  <c r="F165" i="1"/>
  <c r="G165" i="1" s="1"/>
  <c r="I165" i="1" s="1"/>
  <c r="Q165" i="1"/>
  <c r="E166" i="1"/>
  <c r="F166" i="1"/>
  <c r="G166" i="1" s="1"/>
  <c r="I166" i="1" s="1"/>
  <c r="Q166" i="1"/>
  <c r="E167" i="1"/>
  <c r="F167" i="1"/>
  <c r="G167" i="1" s="1"/>
  <c r="I167" i="1" s="1"/>
  <c r="Q167" i="1"/>
  <c r="E168" i="1"/>
  <c r="F168" i="1" s="1"/>
  <c r="G168" i="1" s="1"/>
  <c r="I168" i="1" s="1"/>
  <c r="Q168" i="1"/>
  <c r="E169" i="1"/>
  <c r="E103" i="2" s="1"/>
  <c r="Q169" i="1"/>
  <c r="E170" i="1"/>
  <c r="F170" i="1" s="1"/>
  <c r="G170" i="1" s="1"/>
  <c r="I170" i="1" s="1"/>
  <c r="Q170" i="1"/>
  <c r="E171" i="1"/>
  <c r="F171" i="1" s="1"/>
  <c r="G171" i="1" s="1"/>
  <c r="I171" i="1" s="1"/>
  <c r="Q171" i="1"/>
  <c r="E172" i="1"/>
  <c r="F172" i="1" s="1"/>
  <c r="G172" i="1" s="1"/>
  <c r="I172" i="1" s="1"/>
  <c r="Q172" i="1"/>
  <c r="E173" i="1"/>
  <c r="F173" i="1" s="1"/>
  <c r="G173" i="1" s="1"/>
  <c r="I173" i="1" s="1"/>
  <c r="Q173" i="1"/>
  <c r="E174" i="1"/>
  <c r="F174" i="1" s="1"/>
  <c r="G174" i="1" s="1"/>
  <c r="I174" i="1" s="1"/>
  <c r="Q174" i="1"/>
  <c r="E175" i="1"/>
  <c r="F175" i="1"/>
  <c r="G175" i="1"/>
  <c r="I175" i="1" s="1"/>
  <c r="Q175" i="1"/>
  <c r="E176" i="1"/>
  <c r="F176" i="1"/>
  <c r="G176" i="1" s="1"/>
  <c r="I176" i="1" s="1"/>
  <c r="Q176" i="1"/>
  <c r="E177" i="1"/>
  <c r="E186" i="2" s="1"/>
  <c r="Q177" i="1"/>
  <c r="E178" i="1"/>
  <c r="F178" i="1" s="1"/>
  <c r="G178" i="1" s="1"/>
  <c r="I178" i="1" s="1"/>
  <c r="Q178" i="1"/>
  <c r="E179" i="1"/>
  <c r="F179" i="1" s="1"/>
  <c r="G179" i="1" s="1"/>
  <c r="I179" i="1" s="1"/>
  <c r="Q179" i="1"/>
  <c r="E180" i="1"/>
  <c r="F180" i="1"/>
  <c r="G180" i="1" s="1"/>
  <c r="I180" i="1" s="1"/>
  <c r="Q180" i="1"/>
  <c r="E181" i="1"/>
  <c r="F181" i="1"/>
  <c r="G181" i="1" s="1"/>
  <c r="K181" i="1" s="1"/>
  <c r="Q181" i="1"/>
  <c r="E182" i="1"/>
  <c r="F182" i="1" s="1"/>
  <c r="G182" i="1" s="1"/>
  <c r="K182" i="1" s="1"/>
  <c r="Q182" i="1"/>
  <c r="E183" i="1"/>
  <c r="F183" i="1" s="1"/>
  <c r="G183" i="1" s="1"/>
  <c r="K183" i="1" s="1"/>
  <c r="Q183" i="1"/>
  <c r="E184" i="1"/>
  <c r="F184" i="1"/>
  <c r="G184" i="1" s="1"/>
  <c r="K184" i="1" s="1"/>
  <c r="Q184" i="1"/>
  <c r="E185" i="1"/>
  <c r="E193" i="2" s="1"/>
  <c r="Q185" i="1"/>
  <c r="E186" i="1"/>
  <c r="F186" i="1" s="1"/>
  <c r="G186" i="1" s="1"/>
  <c r="I186" i="1" s="1"/>
  <c r="Q186" i="1"/>
  <c r="E187" i="1"/>
  <c r="F187" i="1" s="1"/>
  <c r="G187" i="1" s="1"/>
  <c r="I187" i="1" s="1"/>
  <c r="Q187" i="1"/>
  <c r="E188" i="1"/>
  <c r="F188" i="1" s="1"/>
  <c r="G188" i="1" s="1"/>
  <c r="K188" i="1" s="1"/>
  <c r="Q188" i="1"/>
  <c r="E189" i="1"/>
  <c r="F189" i="1" s="1"/>
  <c r="G189" i="1" s="1"/>
  <c r="K189" i="1" s="1"/>
  <c r="Q189" i="1"/>
  <c r="E190" i="1"/>
  <c r="F190" i="1"/>
  <c r="G190" i="1" s="1"/>
  <c r="K190" i="1" s="1"/>
  <c r="Q190" i="1"/>
  <c r="E191" i="1"/>
  <c r="F191" i="1"/>
  <c r="G191" i="1" s="1"/>
  <c r="K191" i="1" s="1"/>
  <c r="Q191" i="1"/>
  <c r="E192" i="1"/>
  <c r="F192" i="1" s="1"/>
  <c r="G192" i="1" s="1"/>
  <c r="K192" i="1" s="1"/>
  <c r="Q192" i="1"/>
  <c r="E193" i="1"/>
  <c r="E199" i="2" s="1"/>
  <c r="Q193" i="1"/>
  <c r="E194" i="1"/>
  <c r="F194" i="1" s="1"/>
  <c r="G194" i="1" s="1"/>
  <c r="K194" i="1" s="1"/>
  <c r="Q194" i="1"/>
  <c r="E195" i="1"/>
  <c r="F195" i="1" s="1"/>
  <c r="G195" i="1" s="1"/>
  <c r="K195" i="1" s="1"/>
  <c r="Q195" i="1"/>
  <c r="E196" i="1"/>
  <c r="F196" i="1" s="1"/>
  <c r="G196" i="1" s="1"/>
  <c r="K196" i="1" s="1"/>
  <c r="Q196" i="1"/>
  <c r="E197" i="1"/>
  <c r="F197" i="1" s="1"/>
  <c r="G197" i="1" s="1"/>
  <c r="I197" i="1" s="1"/>
  <c r="Q197" i="1"/>
  <c r="E198" i="1"/>
  <c r="F198" i="1" s="1"/>
  <c r="G198" i="1" s="1"/>
  <c r="I198" i="1" s="1"/>
  <c r="Q198" i="1"/>
  <c r="E199" i="1"/>
  <c r="F199" i="1" s="1"/>
  <c r="G199" i="1" s="1"/>
  <c r="K199" i="1" s="1"/>
  <c r="Q199" i="1"/>
  <c r="E200" i="1"/>
  <c r="F200" i="1"/>
  <c r="G200" i="1" s="1"/>
  <c r="K200" i="1" s="1"/>
  <c r="Q200" i="1"/>
  <c r="E201" i="1"/>
  <c r="E110" i="2" s="1"/>
  <c r="Q201" i="1"/>
  <c r="E202" i="1"/>
  <c r="F202" i="1" s="1"/>
  <c r="G202" i="1" s="1"/>
  <c r="K202" i="1" s="1"/>
  <c r="Q202" i="1"/>
  <c r="E203" i="1"/>
  <c r="F203" i="1" s="1"/>
  <c r="G203" i="1" s="1"/>
  <c r="K203" i="1" s="1"/>
  <c r="Q203" i="1"/>
  <c r="E204" i="1"/>
  <c r="F204" i="1"/>
  <c r="G204" i="1" s="1"/>
  <c r="K204" i="1" s="1"/>
  <c r="Q204" i="1"/>
  <c r="E205" i="1"/>
  <c r="F205" i="1"/>
  <c r="G205" i="1" s="1"/>
  <c r="K205" i="1" s="1"/>
  <c r="Q205" i="1"/>
  <c r="E206" i="1"/>
  <c r="F206" i="1"/>
  <c r="G206" i="1" s="1"/>
  <c r="K206" i="1" s="1"/>
  <c r="Q206" i="1"/>
  <c r="E207" i="1"/>
  <c r="F207" i="1"/>
  <c r="G207" i="1" s="1"/>
  <c r="K207" i="1" s="1"/>
  <c r="Q207" i="1"/>
  <c r="E208" i="1"/>
  <c r="F208" i="1" s="1"/>
  <c r="G208" i="1" s="1"/>
  <c r="K208" i="1" s="1"/>
  <c r="Q208" i="1"/>
  <c r="E209" i="1"/>
  <c r="E116" i="2" s="1"/>
  <c r="Q209" i="1"/>
  <c r="E210" i="1"/>
  <c r="F210" i="1" s="1"/>
  <c r="G210" i="1" s="1"/>
  <c r="I210" i="1" s="1"/>
  <c r="Q210" i="1"/>
  <c r="E211" i="1"/>
  <c r="F211" i="1" s="1"/>
  <c r="G211" i="1" s="1"/>
  <c r="K211" i="1" s="1"/>
  <c r="Q211" i="1"/>
  <c r="E212" i="1"/>
  <c r="F212" i="1" s="1"/>
  <c r="G212" i="1" s="1"/>
  <c r="K212" i="1" s="1"/>
  <c r="Q212" i="1"/>
  <c r="E213" i="1"/>
  <c r="F213" i="1" s="1"/>
  <c r="G213" i="1" s="1"/>
  <c r="K213" i="1" s="1"/>
  <c r="Q213" i="1"/>
  <c r="E214" i="1"/>
  <c r="F214" i="1" s="1"/>
  <c r="G214" i="1" s="1"/>
  <c r="K214" i="1" s="1"/>
  <c r="Q214" i="1"/>
  <c r="E215" i="1"/>
  <c r="F215" i="1" s="1"/>
  <c r="G215" i="1" s="1"/>
  <c r="K215" i="1" s="1"/>
  <c r="Q215" i="1"/>
  <c r="E216" i="1"/>
  <c r="F216" i="1"/>
  <c r="G216" i="1" s="1"/>
  <c r="K216" i="1" s="1"/>
  <c r="Q216" i="1"/>
  <c r="E217" i="1"/>
  <c r="E121" i="2" s="1"/>
  <c r="Q217" i="1"/>
  <c r="E218" i="1"/>
  <c r="F218" i="1" s="1"/>
  <c r="G218" i="1" s="1"/>
  <c r="K218" i="1" s="1"/>
  <c r="Q218" i="1"/>
  <c r="E219" i="1"/>
  <c r="F219" i="1" s="1"/>
  <c r="G219" i="1" s="1"/>
  <c r="K219" i="1" s="1"/>
  <c r="Q219" i="1"/>
  <c r="E220" i="1"/>
  <c r="F220" i="1" s="1"/>
  <c r="G220" i="1" s="1"/>
  <c r="K220" i="1" s="1"/>
  <c r="Q220" i="1"/>
  <c r="E221" i="1"/>
  <c r="F221" i="1" s="1"/>
  <c r="G221" i="1" s="1"/>
  <c r="K221" i="1" s="1"/>
  <c r="Q221" i="1"/>
  <c r="E223" i="1"/>
  <c r="F223" i="1"/>
  <c r="G223" i="1" s="1"/>
  <c r="K223" i="1" s="1"/>
  <c r="Q223" i="1"/>
  <c r="E222" i="1"/>
  <c r="F222" i="1" s="1"/>
  <c r="G222" i="1" s="1"/>
  <c r="K222" i="1" s="1"/>
  <c r="Q222" i="1"/>
  <c r="E224" i="1"/>
  <c r="F224" i="1"/>
  <c r="G224" i="1" s="1"/>
  <c r="K224" i="1" s="1"/>
  <c r="Q224" i="1"/>
  <c r="E225" i="1"/>
  <c r="F225" i="1" s="1"/>
  <c r="G225" i="1" s="1"/>
  <c r="K225" i="1" s="1"/>
  <c r="Q225" i="1"/>
  <c r="A11" i="2"/>
  <c r="D11" i="2"/>
  <c r="G11" i="2"/>
  <c r="C11" i="2"/>
  <c r="E11" i="2"/>
  <c r="H11" i="2"/>
  <c r="B11" i="2"/>
  <c r="A12" i="2"/>
  <c r="D12" i="2"/>
  <c r="E12" i="2"/>
  <c r="G12" i="2"/>
  <c r="C12" i="2"/>
  <c r="H12" i="2"/>
  <c r="B12" i="2"/>
  <c r="A13" i="2"/>
  <c r="B13" i="2"/>
  <c r="D13" i="2"/>
  <c r="G13" i="2"/>
  <c r="C13" i="2"/>
  <c r="E13" i="2"/>
  <c r="H13" i="2"/>
  <c r="A14" i="2"/>
  <c r="C14" i="2"/>
  <c r="D14" i="2"/>
  <c r="G14" i="2"/>
  <c r="H14" i="2"/>
  <c r="B14" i="2"/>
  <c r="A15" i="2"/>
  <c r="C15" i="2"/>
  <c r="E15" i="2"/>
  <c r="D15" i="2"/>
  <c r="G15" i="2"/>
  <c r="H15" i="2"/>
  <c r="B15" i="2"/>
  <c r="A16" i="2"/>
  <c r="D16" i="2"/>
  <c r="G16" i="2"/>
  <c r="C16" i="2"/>
  <c r="E16" i="2"/>
  <c r="H16" i="2"/>
  <c r="B16" i="2"/>
  <c r="A17" i="2"/>
  <c r="B17" i="2"/>
  <c r="D17" i="2"/>
  <c r="E17" i="2"/>
  <c r="G17" i="2"/>
  <c r="C17" i="2"/>
  <c r="H17" i="2"/>
  <c r="A18" i="2"/>
  <c r="C18" i="2"/>
  <c r="E18" i="2"/>
  <c r="D18" i="2"/>
  <c r="G18" i="2"/>
  <c r="H18" i="2"/>
  <c r="B18" i="2"/>
  <c r="A19" i="2"/>
  <c r="D19" i="2"/>
  <c r="G19" i="2"/>
  <c r="C19" i="2"/>
  <c r="E19" i="2"/>
  <c r="H19" i="2"/>
  <c r="B19" i="2"/>
  <c r="A20" i="2"/>
  <c r="D20" i="2"/>
  <c r="G20" i="2"/>
  <c r="C20" i="2"/>
  <c r="H20" i="2"/>
  <c r="B20" i="2"/>
  <c r="A21" i="2"/>
  <c r="B21" i="2"/>
  <c r="D21" i="2"/>
  <c r="G21" i="2"/>
  <c r="C21" i="2"/>
  <c r="E21" i="2"/>
  <c r="H21" i="2"/>
  <c r="A22" i="2"/>
  <c r="C22" i="2"/>
  <c r="E22" i="2"/>
  <c r="D22" i="2"/>
  <c r="G22" i="2"/>
  <c r="H22" i="2"/>
  <c r="B22" i="2"/>
  <c r="A23" i="2"/>
  <c r="C23" i="2"/>
  <c r="D23" i="2"/>
  <c r="G23" i="2"/>
  <c r="H23" i="2"/>
  <c r="B23" i="2"/>
  <c r="A24" i="2"/>
  <c r="D24" i="2"/>
  <c r="G24" i="2"/>
  <c r="C24" i="2"/>
  <c r="E24" i="2"/>
  <c r="H24" i="2"/>
  <c r="B24" i="2"/>
  <c r="A25" i="2"/>
  <c r="B25" i="2"/>
  <c r="D25" i="2"/>
  <c r="E25" i="2"/>
  <c r="G25" i="2"/>
  <c r="C25" i="2"/>
  <c r="H25" i="2"/>
  <c r="A26" i="2"/>
  <c r="C26" i="2"/>
  <c r="E26" i="2"/>
  <c r="D26" i="2"/>
  <c r="G26" i="2"/>
  <c r="H26" i="2"/>
  <c r="B26" i="2"/>
  <c r="A27" i="2"/>
  <c r="D27" i="2"/>
  <c r="F27" i="2"/>
  <c r="G27" i="2"/>
  <c r="C27" i="2"/>
  <c r="E27" i="2"/>
  <c r="H27" i="2"/>
  <c r="B27" i="2"/>
  <c r="A28" i="2"/>
  <c r="D28" i="2"/>
  <c r="F28" i="2"/>
  <c r="G28" i="2"/>
  <c r="C28" i="2"/>
  <c r="E28" i="2"/>
  <c r="H28" i="2"/>
  <c r="B28" i="2"/>
  <c r="A29" i="2"/>
  <c r="D29" i="2"/>
  <c r="F29" i="2"/>
  <c r="G29" i="2"/>
  <c r="C29" i="2"/>
  <c r="H29" i="2"/>
  <c r="B29" i="2"/>
  <c r="A30" i="2"/>
  <c r="D30" i="2"/>
  <c r="F30" i="2"/>
  <c r="G30" i="2"/>
  <c r="C30" i="2"/>
  <c r="E30" i="2"/>
  <c r="H30" i="2"/>
  <c r="B30" i="2"/>
  <c r="A31" i="2"/>
  <c r="D31" i="2"/>
  <c r="F31" i="2"/>
  <c r="G31" i="2"/>
  <c r="C31" i="2"/>
  <c r="E31" i="2"/>
  <c r="H31" i="2"/>
  <c r="B31" i="2"/>
  <c r="A32" i="2"/>
  <c r="D32" i="2"/>
  <c r="G32" i="2"/>
  <c r="C32" i="2"/>
  <c r="E32" i="2"/>
  <c r="H32" i="2"/>
  <c r="B32" i="2"/>
  <c r="A33" i="2"/>
  <c r="D33" i="2"/>
  <c r="G33" i="2"/>
  <c r="C33" i="2"/>
  <c r="E33" i="2"/>
  <c r="H33" i="2"/>
  <c r="B33" i="2"/>
  <c r="A34" i="2"/>
  <c r="B34" i="2"/>
  <c r="D34" i="2"/>
  <c r="G34" i="2"/>
  <c r="C34" i="2"/>
  <c r="E34" i="2"/>
  <c r="H34" i="2"/>
  <c r="A35" i="2"/>
  <c r="B35" i="2"/>
  <c r="C35" i="2"/>
  <c r="D35" i="2"/>
  <c r="G35" i="2"/>
  <c r="H35" i="2"/>
  <c r="A36" i="2"/>
  <c r="B36" i="2"/>
  <c r="C36" i="2"/>
  <c r="E36" i="2"/>
  <c r="D36" i="2"/>
  <c r="G36" i="2"/>
  <c r="H36" i="2"/>
  <c r="A37" i="2"/>
  <c r="C37" i="2"/>
  <c r="D37" i="2"/>
  <c r="G37" i="2"/>
  <c r="H37" i="2"/>
  <c r="B37" i="2"/>
  <c r="A38" i="2"/>
  <c r="B38" i="2"/>
  <c r="D38" i="2"/>
  <c r="G38" i="2"/>
  <c r="C38" i="2"/>
  <c r="E38" i="2"/>
  <c r="H38" i="2"/>
  <c r="A39" i="2"/>
  <c r="C39" i="2"/>
  <c r="E39" i="2"/>
  <c r="D39" i="2"/>
  <c r="G39" i="2"/>
  <c r="H39" i="2"/>
  <c r="B39" i="2"/>
  <c r="A40" i="2"/>
  <c r="D40" i="2"/>
  <c r="G40" i="2"/>
  <c r="C40" i="2"/>
  <c r="E40" i="2"/>
  <c r="H40" i="2"/>
  <c r="B40" i="2"/>
  <c r="A41" i="2"/>
  <c r="D41" i="2"/>
  <c r="G41" i="2"/>
  <c r="C41" i="2"/>
  <c r="E41" i="2"/>
  <c r="H41" i="2"/>
  <c r="B41" i="2"/>
  <c r="A42" i="2"/>
  <c r="B42" i="2"/>
  <c r="D42" i="2"/>
  <c r="G42" i="2"/>
  <c r="C42" i="2"/>
  <c r="E42" i="2"/>
  <c r="H42" i="2"/>
  <c r="A43" i="2"/>
  <c r="B43" i="2"/>
  <c r="C43" i="2"/>
  <c r="E43" i="2"/>
  <c r="D43" i="2"/>
  <c r="G43" i="2"/>
  <c r="H43" i="2"/>
  <c r="A44" i="2"/>
  <c r="B44" i="2"/>
  <c r="C44" i="2"/>
  <c r="E44" i="2"/>
  <c r="D44" i="2"/>
  <c r="G44" i="2"/>
  <c r="H44" i="2"/>
  <c r="A45" i="2"/>
  <c r="C45" i="2"/>
  <c r="D45" i="2"/>
  <c r="E45" i="2"/>
  <c r="G45" i="2"/>
  <c r="H45" i="2"/>
  <c r="B45" i="2"/>
  <c r="A46" i="2"/>
  <c r="B46" i="2"/>
  <c r="D46" i="2"/>
  <c r="G46" i="2"/>
  <c r="C46" i="2"/>
  <c r="H46" i="2"/>
  <c r="A47" i="2"/>
  <c r="C47" i="2"/>
  <c r="E47" i="2"/>
  <c r="D47" i="2"/>
  <c r="G47" i="2"/>
  <c r="H47" i="2"/>
  <c r="B47" i="2"/>
  <c r="A48" i="2"/>
  <c r="D48" i="2"/>
  <c r="G48" i="2"/>
  <c r="C48" i="2"/>
  <c r="E48" i="2"/>
  <c r="H48" i="2"/>
  <c r="B48" i="2"/>
  <c r="A49" i="2"/>
  <c r="D49" i="2"/>
  <c r="E49" i="2"/>
  <c r="G49" i="2"/>
  <c r="C49" i="2"/>
  <c r="H49" i="2"/>
  <c r="B49" i="2"/>
  <c r="A50" i="2"/>
  <c r="B50" i="2"/>
  <c r="D50" i="2"/>
  <c r="G50" i="2"/>
  <c r="C50" i="2"/>
  <c r="H50" i="2"/>
  <c r="A51" i="2"/>
  <c r="B51" i="2"/>
  <c r="C51" i="2"/>
  <c r="E51" i="2"/>
  <c r="D51" i="2"/>
  <c r="G51" i="2"/>
  <c r="H51" i="2"/>
  <c r="A52" i="2"/>
  <c r="B52" i="2"/>
  <c r="C52" i="2"/>
  <c r="E52" i="2"/>
  <c r="D52" i="2"/>
  <c r="G52" i="2"/>
  <c r="H52" i="2"/>
  <c r="A53" i="2"/>
  <c r="C53" i="2"/>
  <c r="D53" i="2"/>
  <c r="E53" i="2"/>
  <c r="G53" i="2"/>
  <c r="H53" i="2"/>
  <c r="B53" i="2"/>
  <c r="A54" i="2"/>
  <c r="B54" i="2"/>
  <c r="D54" i="2"/>
  <c r="G54" i="2"/>
  <c r="C54" i="2"/>
  <c r="H54" i="2"/>
  <c r="A55" i="2"/>
  <c r="D55" i="2"/>
  <c r="G55" i="2"/>
  <c r="C55" i="2"/>
  <c r="H55" i="2"/>
  <c r="B55" i="2"/>
  <c r="A56" i="2"/>
  <c r="D56" i="2"/>
  <c r="G56" i="2"/>
  <c r="C56" i="2"/>
  <c r="E56" i="2"/>
  <c r="H56" i="2"/>
  <c r="B56" i="2"/>
  <c r="A57" i="2"/>
  <c r="D57" i="2"/>
  <c r="E57" i="2"/>
  <c r="G57" i="2"/>
  <c r="C57" i="2"/>
  <c r="H57" i="2"/>
  <c r="B57" i="2"/>
  <c r="A58" i="2"/>
  <c r="B58" i="2"/>
  <c r="D58" i="2"/>
  <c r="G58" i="2"/>
  <c r="C58" i="2"/>
  <c r="E58" i="2"/>
  <c r="H58" i="2"/>
  <c r="A59" i="2"/>
  <c r="C59" i="2"/>
  <c r="E59" i="2"/>
  <c r="D59" i="2"/>
  <c r="G59" i="2"/>
  <c r="H59" i="2"/>
  <c r="B59" i="2"/>
  <c r="A60" i="2"/>
  <c r="B60" i="2"/>
  <c r="C60" i="2"/>
  <c r="E60" i="2"/>
  <c r="D60" i="2"/>
  <c r="G60" i="2"/>
  <c r="H60" i="2"/>
  <c r="A61" i="2"/>
  <c r="C61" i="2"/>
  <c r="D61" i="2"/>
  <c r="E61" i="2"/>
  <c r="G61" i="2"/>
  <c r="H61" i="2"/>
  <c r="B61" i="2"/>
  <c r="A62" i="2"/>
  <c r="B62" i="2"/>
  <c r="D62" i="2"/>
  <c r="G62" i="2"/>
  <c r="C62" i="2"/>
  <c r="H62" i="2"/>
  <c r="A63" i="2"/>
  <c r="D63" i="2"/>
  <c r="G63" i="2"/>
  <c r="C63" i="2"/>
  <c r="E63" i="2"/>
  <c r="H63" i="2"/>
  <c r="B63" i="2"/>
  <c r="A64" i="2"/>
  <c r="D64" i="2"/>
  <c r="G64" i="2"/>
  <c r="C64" i="2"/>
  <c r="E64" i="2"/>
  <c r="H64" i="2"/>
  <c r="B64" i="2"/>
  <c r="A65" i="2"/>
  <c r="D65" i="2"/>
  <c r="E65" i="2"/>
  <c r="G65" i="2"/>
  <c r="C65" i="2"/>
  <c r="H65" i="2"/>
  <c r="B65" i="2"/>
  <c r="A66" i="2"/>
  <c r="B66" i="2"/>
  <c r="D66" i="2"/>
  <c r="G66" i="2"/>
  <c r="C66" i="2"/>
  <c r="E66" i="2"/>
  <c r="H66" i="2"/>
  <c r="A67" i="2"/>
  <c r="C67" i="2"/>
  <c r="E67" i="2"/>
  <c r="D67" i="2"/>
  <c r="G67" i="2"/>
  <c r="H67" i="2"/>
  <c r="B67" i="2"/>
  <c r="A68" i="2"/>
  <c r="B68" i="2"/>
  <c r="C68" i="2"/>
  <c r="E68" i="2"/>
  <c r="D68" i="2"/>
  <c r="G68" i="2"/>
  <c r="H68" i="2"/>
  <c r="A69" i="2"/>
  <c r="C69" i="2"/>
  <c r="D69" i="2"/>
  <c r="G69" i="2"/>
  <c r="H69" i="2"/>
  <c r="B69" i="2"/>
  <c r="A70" i="2"/>
  <c r="B70" i="2"/>
  <c r="D70" i="2"/>
  <c r="G70" i="2"/>
  <c r="C70" i="2"/>
  <c r="H70" i="2"/>
  <c r="A71" i="2"/>
  <c r="C71" i="2"/>
  <c r="E71" i="2"/>
  <c r="D71" i="2"/>
  <c r="G71" i="2"/>
  <c r="H71" i="2"/>
  <c r="B71" i="2"/>
  <c r="A72" i="2"/>
  <c r="D72" i="2"/>
  <c r="G72" i="2"/>
  <c r="C72" i="2"/>
  <c r="H72" i="2"/>
  <c r="B72" i="2"/>
  <c r="A73" i="2"/>
  <c r="D73" i="2"/>
  <c r="E73" i="2"/>
  <c r="G73" i="2"/>
  <c r="C73" i="2"/>
  <c r="H73" i="2"/>
  <c r="B73" i="2"/>
  <c r="A74" i="2"/>
  <c r="B74" i="2"/>
  <c r="D74" i="2"/>
  <c r="G74" i="2"/>
  <c r="C74" i="2"/>
  <c r="E74" i="2"/>
  <c r="H74" i="2"/>
  <c r="A75" i="2"/>
  <c r="C75" i="2"/>
  <c r="D75" i="2"/>
  <c r="G75" i="2"/>
  <c r="H75" i="2"/>
  <c r="B75" i="2"/>
  <c r="A76" i="2"/>
  <c r="B76" i="2"/>
  <c r="C76" i="2"/>
  <c r="E76" i="2"/>
  <c r="D76" i="2"/>
  <c r="G76" i="2"/>
  <c r="H76" i="2"/>
  <c r="A77" i="2"/>
  <c r="C77" i="2"/>
  <c r="E77" i="2"/>
  <c r="D77" i="2"/>
  <c r="G77" i="2"/>
  <c r="H77" i="2"/>
  <c r="B77" i="2"/>
  <c r="A78" i="2"/>
  <c r="B78" i="2"/>
  <c r="D78" i="2"/>
  <c r="G78" i="2"/>
  <c r="C78" i="2"/>
  <c r="H78" i="2"/>
  <c r="A79" i="2"/>
  <c r="D79" i="2"/>
  <c r="G79" i="2"/>
  <c r="C79" i="2"/>
  <c r="E79" i="2"/>
  <c r="H79" i="2"/>
  <c r="B79" i="2"/>
  <c r="A80" i="2"/>
  <c r="D80" i="2"/>
  <c r="G80" i="2"/>
  <c r="C80" i="2"/>
  <c r="E80" i="2"/>
  <c r="H80" i="2"/>
  <c r="B80" i="2"/>
  <c r="A81" i="2"/>
  <c r="D81" i="2"/>
  <c r="G81" i="2"/>
  <c r="C81" i="2"/>
  <c r="E81" i="2"/>
  <c r="H81" i="2"/>
  <c r="B81" i="2"/>
  <c r="A82" i="2"/>
  <c r="B82" i="2"/>
  <c r="D82" i="2"/>
  <c r="G82" i="2"/>
  <c r="C82" i="2"/>
  <c r="E82" i="2"/>
  <c r="H82" i="2"/>
  <c r="A83" i="2"/>
  <c r="B83" i="2"/>
  <c r="C83" i="2"/>
  <c r="E83" i="2"/>
  <c r="D83" i="2"/>
  <c r="G83" i="2"/>
  <c r="H83" i="2"/>
  <c r="A84" i="2"/>
  <c r="B84" i="2"/>
  <c r="C84" i="2"/>
  <c r="E84" i="2"/>
  <c r="D84" i="2"/>
  <c r="G84" i="2"/>
  <c r="H84" i="2"/>
  <c r="A85" i="2"/>
  <c r="C85" i="2"/>
  <c r="D85" i="2"/>
  <c r="E85" i="2"/>
  <c r="G85" i="2"/>
  <c r="H85" i="2"/>
  <c r="B85" i="2"/>
  <c r="A86" i="2"/>
  <c r="B86" i="2"/>
  <c r="D86" i="2"/>
  <c r="G86" i="2"/>
  <c r="C86" i="2"/>
  <c r="H86" i="2"/>
  <c r="A87" i="2"/>
  <c r="C87" i="2"/>
  <c r="E87" i="2"/>
  <c r="D87" i="2"/>
  <c r="G87" i="2"/>
  <c r="H87" i="2"/>
  <c r="B87" i="2"/>
  <c r="A88" i="2"/>
  <c r="D88" i="2"/>
  <c r="G88" i="2"/>
  <c r="C88" i="2"/>
  <c r="E88" i="2"/>
  <c r="H88" i="2"/>
  <c r="B88" i="2"/>
  <c r="A89" i="2"/>
  <c r="C89" i="2"/>
  <c r="D89" i="2"/>
  <c r="G89" i="2"/>
  <c r="H89" i="2"/>
  <c r="B89" i="2"/>
  <c r="A90" i="2"/>
  <c r="B90" i="2"/>
  <c r="D90" i="2"/>
  <c r="G90" i="2"/>
  <c r="C90" i="2"/>
  <c r="E90" i="2"/>
  <c r="H90" i="2"/>
  <c r="A91" i="2"/>
  <c r="C91" i="2"/>
  <c r="D91" i="2"/>
  <c r="E91" i="2"/>
  <c r="G91" i="2"/>
  <c r="H91" i="2"/>
  <c r="B91" i="2"/>
  <c r="A92" i="2"/>
  <c r="B92" i="2"/>
  <c r="D92" i="2"/>
  <c r="G92" i="2"/>
  <c r="C92" i="2"/>
  <c r="E92" i="2"/>
  <c r="H92" i="2"/>
  <c r="A93" i="2"/>
  <c r="C93" i="2"/>
  <c r="D93" i="2"/>
  <c r="E93" i="2"/>
  <c r="G93" i="2"/>
  <c r="H93" i="2"/>
  <c r="B93" i="2"/>
  <c r="A94" i="2"/>
  <c r="B94" i="2"/>
  <c r="C94" i="2"/>
  <c r="D94" i="2"/>
  <c r="G94" i="2"/>
  <c r="H94" i="2"/>
  <c r="A95" i="2"/>
  <c r="C95" i="2"/>
  <c r="E95" i="2"/>
  <c r="D95" i="2"/>
  <c r="G95" i="2"/>
  <c r="H95" i="2"/>
  <c r="B95" i="2"/>
  <c r="A96" i="2"/>
  <c r="D96" i="2"/>
  <c r="E96" i="2"/>
  <c r="G96" i="2"/>
  <c r="C96" i="2"/>
  <c r="H96" i="2"/>
  <c r="B96" i="2"/>
  <c r="A97" i="2"/>
  <c r="B97" i="2"/>
  <c r="D97" i="2"/>
  <c r="G97" i="2"/>
  <c r="C97" i="2"/>
  <c r="E97" i="2"/>
  <c r="H97" i="2"/>
  <c r="A98" i="2"/>
  <c r="C98" i="2"/>
  <c r="E98" i="2"/>
  <c r="D98" i="2"/>
  <c r="G98" i="2"/>
  <c r="H98" i="2"/>
  <c r="B98" i="2"/>
  <c r="A99" i="2"/>
  <c r="B99" i="2"/>
  <c r="C99" i="2"/>
  <c r="D99" i="2"/>
  <c r="E99" i="2"/>
  <c r="G99" i="2"/>
  <c r="H99" i="2"/>
  <c r="A100" i="2"/>
  <c r="B100" i="2"/>
  <c r="D100" i="2"/>
  <c r="G100" i="2"/>
  <c r="C100" i="2"/>
  <c r="H100" i="2"/>
  <c r="A101" i="2"/>
  <c r="C101" i="2"/>
  <c r="E101" i="2"/>
  <c r="D101" i="2"/>
  <c r="G101" i="2"/>
  <c r="H101" i="2"/>
  <c r="B101" i="2"/>
  <c r="A102" i="2"/>
  <c r="B102" i="2"/>
  <c r="C102" i="2"/>
  <c r="E102" i="2"/>
  <c r="D102" i="2"/>
  <c r="G102" i="2"/>
  <c r="H102" i="2"/>
  <c r="A103" i="2"/>
  <c r="D103" i="2"/>
  <c r="G103" i="2"/>
  <c r="C103" i="2"/>
  <c r="H103" i="2"/>
  <c r="B103" i="2"/>
  <c r="A104" i="2"/>
  <c r="B104" i="2"/>
  <c r="D104" i="2"/>
  <c r="G104" i="2"/>
  <c r="C104" i="2"/>
  <c r="E104" i="2"/>
  <c r="H104" i="2"/>
  <c r="A105" i="2"/>
  <c r="C105" i="2"/>
  <c r="D105" i="2"/>
  <c r="G105" i="2"/>
  <c r="H105" i="2"/>
  <c r="B105" i="2"/>
  <c r="A106" i="2"/>
  <c r="D106" i="2"/>
  <c r="G106" i="2"/>
  <c r="C106" i="2"/>
  <c r="E106" i="2"/>
  <c r="H106" i="2"/>
  <c r="B106" i="2"/>
  <c r="A107" i="2"/>
  <c r="B107" i="2"/>
  <c r="C107" i="2"/>
  <c r="D107" i="2"/>
  <c r="E107" i="2"/>
  <c r="G107" i="2"/>
  <c r="H107" i="2"/>
  <c r="A108" i="2"/>
  <c r="B108" i="2"/>
  <c r="D108" i="2"/>
  <c r="G108" i="2"/>
  <c r="C108" i="2"/>
  <c r="E108" i="2"/>
  <c r="H108" i="2"/>
  <c r="A109" i="2"/>
  <c r="C109" i="2"/>
  <c r="E109" i="2"/>
  <c r="D109" i="2"/>
  <c r="G109" i="2"/>
  <c r="H109" i="2"/>
  <c r="B109" i="2"/>
  <c r="A110" i="2"/>
  <c r="B110" i="2"/>
  <c r="C110" i="2"/>
  <c r="D110" i="2"/>
  <c r="G110" i="2"/>
  <c r="H110" i="2"/>
  <c r="A111" i="2"/>
  <c r="D111" i="2"/>
  <c r="G111" i="2"/>
  <c r="C111" i="2"/>
  <c r="E111" i="2"/>
  <c r="H111" i="2"/>
  <c r="B111" i="2"/>
  <c r="A112" i="2"/>
  <c r="B112" i="2"/>
  <c r="D112" i="2"/>
  <c r="G112" i="2"/>
  <c r="C112" i="2"/>
  <c r="E112" i="2"/>
  <c r="H112" i="2"/>
  <c r="A113" i="2"/>
  <c r="C113" i="2"/>
  <c r="E113" i="2"/>
  <c r="D113" i="2"/>
  <c r="G113" i="2"/>
  <c r="H113" i="2"/>
  <c r="B113" i="2"/>
  <c r="A114" i="2"/>
  <c r="D114" i="2"/>
  <c r="G114" i="2"/>
  <c r="C114" i="2"/>
  <c r="E114" i="2"/>
  <c r="H114" i="2"/>
  <c r="B114" i="2"/>
  <c r="A115" i="2"/>
  <c r="B115" i="2"/>
  <c r="C115" i="2"/>
  <c r="D115" i="2"/>
  <c r="E115" i="2"/>
  <c r="G115" i="2"/>
  <c r="H115" i="2"/>
  <c r="A116" i="2"/>
  <c r="B116" i="2"/>
  <c r="D116" i="2"/>
  <c r="G116" i="2"/>
  <c r="C116" i="2"/>
  <c r="H116" i="2"/>
  <c r="A117" i="2"/>
  <c r="C117" i="2"/>
  <c r="E117" i="2"/>
  <c r="D117" i="2"/>
  <c r="G117" i="2"/>
  <c r="H117" i="2"/>
  <c r="B117" i="2"/>
  <c r="A118" i="2"/>
  <c r="B118" i="2"/>
  <c r="C118" i="2"/>
  <c r="D118" i="2"/>
  <c r="G118" i="2"/>
  <c r="H118" i="2"/>
  <c r="A119" i="2"/>
  <c r="D119" i="2"/>
  <c r="G119" i="2"/>
  <c r="C119" i="2"/>
  <c r="E119" i="2"/>
  <c r="H119" i="2"/>
  <c r="B119" i="2"/>
  <c r="A120" i="2"/>
  <c r="B120" i="2"/>
  <c r="D120" i="2"/>
  <c r="G120" i="2"/>
  <c r="C120" i="2"/>
  <c r="E120" i="2"/>
  <c r="H120" i="2"/>
  <c r="A121" i="2"/>
  <c r="C121" i="2"/>
  <c r="D121" i="2"/>
  <c r="G121" i="2"/>
  <c r="H121" i="2"/>
  <c r="B121" i="2"/>
  <c r="A122" i="2"/>
  <c r="D122" i="2"/>
  <c r="G122" i="2"/>
  <c r="C122" i="2"/>
  <c r="E122" i="2"/>
  <c r="H122" i="2"/>
  <c r="B122" i="2"/>
  <c r="A123" i="2"/>
  <c r="B123" i="2"/>
  <c r="C123" i="2"/>
  <c r="D123" i="2"/>
  <c r="E123" i="2"/>
  <c r="G123" i="2"/>
  <c r="H123" i="2"/>
  <c r="A124" i="2"/>
  <c r="B124" i="2"/>
  <c r="D124" i="2"/>
  <c r="G124" i="2"/>
  <c r="C124" i="2"/>
  <c r="E124" i="2"/>
  <c r="H124" i="2"/>
  <c r="A125" i="2"/>
  <c r="C125" i="2"/>
  <c r="D125" i="2"/>
  <c r="G125" i="2"/>
  <c r="H125" i="2"/>
  <c r="B125" i="2"/>
  <c r="A126" i="2"/>
  <c r="B126" i="2"/>
  <c r="C126" i="2"/>
  <c r="E126" i="2"/>
  <c r="D126" i="2"/>
  <c r="G126" i="2"/>
  <c r="H126" i="2"/>
  <c r="A127" i="2"/>
  <c r="D127" i="2"/>
  <c r="G127" i="2"/>
  <c r="C127" i="2"/>
  <c r="E127" i="2"/>
  <c r="H127" i="2"/>
  <c r="B127" i="2"/>
  <c r="A128" i="2"/>
  <c r="B128" i="2"/>
  <c r="D128" i="2"/>
  <c r="G128" i="2"/>
  <c r="C128" i="2"/>
  <c r="E128" i="2"/>
  <c r="H128" i="2"/>
  <c r="A129" i="2"/>
  <c r="C129" i="2"/>
  <c r="E129" i="2"/>
  <c r="D129" i="2"/>
  <c r="G129" i="2"/>
  <c r="H129" i="2"/>
  <c r="B129" i="2"/>
  <c r="A130" i="2"/>
  <c r="D130" i="2"/>
  <c r="G130" i="2"/>
  <c r="C130" i="2"/>
  <c r="E130" i="2"/>
  <c r="H130" i="2"/>
  <c r="B130" i="2"/>
  <c r="A131" i="2"/>
  <c r="B131" i="2"/>
  <c r="C131" i="2"/>
  <c r="D131" i="2"/>
  <c r="E131" i="2"/>
  <c r="G131" i="2"/>
  <c r="H131" i="2"/>
  <c r="A132" i="2"/>
  <c r="B132" i="2"/>
  <c r="D132" i="2"/>
  <c r="G132" i="2"/>
  <c r="C132" i="2"/>
  <c r="E132" i="2"/>
  <c r="H132" i="2"/>
  <c r="A133" i="2"/>
  <c r="C133" i="2"/>
  <c r="D133" i="2"/>
  <c r="G133" i="2"/>
  <c r="H133" i="2"/>
  <c r="B133" i="2"/>
  <c r="A134" i="2"/>
  <c r="B134" i="2"/>
  <c r="C134" i="2"/>
  <c r="E134" i="2"/>
  <c r="D134" i="2"/>
  <c r="G134" i="2"/>
  <c r="H134" i="2"/>
  <c r="A135" i="2"/>
  <c r="D135" i="2"/>
  <c r="G135" i="2"/>
  <c r="C135" i="2"/>
  <c r="E135" i="2"/>
  <c r="H135" i="2"/>
  <c r="B135" i="2"/>
  <c r="A136" i="2"/>
  <c r="B136" i="2"/>
  <c r="D136" i="2"/>
  <c r="G136" i="2"/>
  <c r="C136" i="2"/>
  <c r="E136" i="2"/>
  <c r="H136" i="2"/>
  <c r="A137" i="2"/>
  <c r="C137" i="2"/>
  <c r="E137" i="2"/>
  <c r="D137" i="2"/>
  <c r="G137" i="2"/>
  <c r="H137" i="2"/>
  <c r="B137" i="2"/>
  <c r="A138" i="2"/>
  <c r="D138" i="2"/>
  <c r="G138" i="2"/>
  <c r="C138" i="2"/>
  <c r="E138" i="2"/>
  <c r="H138" i="2"/>
  <c r="B138" i="2"/>
  <c r="A139" i="2"/>
  <c r="B139" i="2"/>
  <c r="C139" i="2"/>
  <c r="D139" i="2"/>
  <c r="E139" i="2"/>
  <c r="G139" i="2"/>
  <c r="H139" i="2"/>
  <c r="A140" i="2"/>
  <c r="B140" i="2"/>
  <c r="D140" i="2"/>
  <c r="G140" i="2"/>
  <c r="C140" i="2"/>
  <c r="H140" i="2"/>
  <c r="A141" i="2"/>
  <c r="C141" i="2"/>
  <c r="D141" i="2"/>
  <c r="G141" i="2"/>
  <c r="H141" i="2"/>
  <c r="B141" i="2"/>
  <c r="A142" i="2"/>
  <c r="B142" i="2"/>
  <c r="C142" i="2"/>
  <c r="E142" i="2"/>
  <c r="D142" i="2"/>
  <c r="G142" i="2"/>
  <c r="H142" i="2"/>
  <c r="A143" i="2"/>
  <c r="D143" i="2"/>
  <c r="G143" i="2"/>
  <c r="C143" i="2"/>
  <c r="E143" i="2"/>
  <c r="H143" i="2"/>
  <c r="B143" i="2"/>
  <c r="A144" i="2"/>
  <c r="B144" i="2"/>
  <c r="D144" i="2"/>
  <c r="G144" i="2"/>
  <c r="C144" i="2"/>
  <c r="E144" i="2"/>
  <c r="H144" i="2"/>
  <c r="A145" i="2"/>
  <c r="C145" i="2"/>
  <c r="E145" i="2"/>
  <c r="D145" i="2"/>
  <c r="G145" i="2"/>
  <c r="H145" i="2"/>
  <c r="B145" i="2"/>
  <c r="A146" i="2"/>
  <c r="D146" i="2"/>
  <c r="G146" i="2"/>
  <c r="C146" i="2"/>
  <c r="E146" i="2"/>
  <c r="H146" i="2"/>
  <c r="B146" i="2"/>
  <c r="A147" i="2"/>
  <c r="B147" i="2"/>
  <c r="C147" i="2"/>
  <c r="D147" i="2"/>
  <c r="E147" i="2"/>
  <c r="G147" i="2"/>
  <c r="H147" i="2"/>
  <c r="A148" i="2"/>
  <c r="B148" i="2"/>
  <c r="D148" i="2"/>
  <c r="G148" i="2"/>
  <c r="C148" i="2"/>
  <c r="E148" i="2"/>
  <c r="H148" i="2"/>
  <c r="A149" i="2"/>
  <c r="C149" i="2"/>
  <c r="E149" i="2"/>
  <c r="D149" i="2"/>
  <c r="G149" i="2"/>
  <c r="H149" i="2"/>
  <c r="B149" i="2"/>
  <c r="A150" i="2"/>
  <c r="B150" i="2"/>
  <c r="C150" i="2"/>
  <c r="D150" i="2"/>
  <c r="G150" i="2"/>
  <c r="H150" i="2"/>
  <c r="A151" i="2"/>
  <c r="D151" i="2"/>
  <c r="G151" i="2"/>
  <c r="C151" i="2"/>
  <c r="H151" i="2"/>
  <c r="B151" i="2"/>
  <c r="A152" i="2"/>
  <c r="B152" i="2"/>
  <c r="D152" i="2"/>
  <c r="G152" i="2"/>
  <c r="C152" i="2"/>
  <c r="E152" i="2"/>
  <c r="H152" i="2"/>
  <c r="A153" i="2"/>
  <c r="C153" i="2"/>
  <c r="E153" i="2"/>
  <c r="D153" i="2"/>
  <c r="G153" i="2"/>
  <c r="H153" i="2"/>
  <c r="B153" i="2"/>
  <c r="A154" i="2"/>
  <c r="D154" i="2"/>
  <c r="G154" i="2"/>
  <c r="C154" i="2"/>
  <c r="E154" i="2"/>
  <c r="H154" i="2"/>
  <c r="B154" i="2"/>
  <c r="A155" i="2"/>
  <c r="B155" i="2"/>
  <c r="C155" i="2"/>
  <c r="D155" i="2"/>
  <c r="E155" i="2"/>
  <c r="G155" i="2"/>
  <c r="H155" i="2"/>
  <c r="A156" i="2"/>
  <c r="B156" i="2"/>
  <c r="D156" i="2"/>
  <c r="G156" i="2"/>
  <c r="C156" i="2"/>
  <c r="E156" i="2"/>
  <c r="H156" i="2"/>
  <c r="A157" i="2"/>
  <c r="C157" i="2"/>
  <c r="E157" i="2"/>
  <c r="D157" i="2"/>
  <c r="G157" i="2"/>
  <c r="H157" i="2"/>
  <c r="B157" i="2"/>
  <c r="A158" i="2"/>
  <c r="B158" i="2"/>
  <c r="C158" i="2"/>
  <c r="D158" i="2"/>
  <c r="G158" i="2"/>
  <c r="H158" i="2"/>
  <c r="A159" i="2"/>
  <c r="D159" i="2"/>
  <c r="G159" i="2"/>
  <c r="C159" i="2"/>
  <c r="E159" i="2"/>
  <c r="H159" i="2"/>
  <c r="B159" i="2"/>
  <c r="A160" i="2"/>
  <c r="B160" i="2"/>
  <c r="D160" i="2"/>
  <c r="G160" i="2"/>
  <c r="C160" i="2"/>
  <c r="E160" i="2"/>
  <c r="H160" i="2"/>
  <c r="A161" i="2"/>
  <c r="C161" i="2"/>
  <c r="E161" i="2"/>
  <c r="D161" i="2"/>
  <c r="G161" i="2"/>
  <c r="H161" i="2"/>
  <c r="B161" i="2"/>
  <c r="A162" i="2"/>
  <c r="D162" i="2"/>
  <c r="G162" i="2"/>
  <c r="C162" i="2"/>
  <c r="E162" i="2"/>
  <c r="H162" i="2"/>
  <c r="B162" i="2"/>
  <c r="A163" i="2"/>
  <c r="B163" i="2"/>
  <c r="C163" i="2"/>
  <c r="D163" i="2"/>
  <c r="E163" i="2"/>
  <c r="G163" i="2"/>
  <c r="H163" i="2"/>
  <c r="A164" i="2"/>
  <c r="B164" i="2"/>
  <c r="D164" i="2"/>
  <c r="G164" i="2"/>
  <c r="C164" i="2"/>
  <c r="E164" i="2"/>
  <c r="H164" i="2"/>
  <c r="A165" i="2"/>
  <c r="C165" i="2"/>
  <c r="D165" i="2"/>
  <c r="G165" i="2"/>
  <c r="H165" i="2"/>
  <c r="B165" i="2"/>
  <c r="A166" i="2"/>
  <c r="B166" i="2"/>
  <c r="C166" i="2"/>
  <c r="D166" i="2"/>
  <c r="G166" i="2"/>
  <c r="H166" i="2"/>
  <c r="A167" i="2"/>
  <c r="D167" i="2"/>
  <c r="G167" i="2"/>
  <c r="C167" i="2"/>
  <c r="E167" i="2"/>
  <c r="H167" i="2"/>
  <c r="B167" i="2"/>
  <c r="A168" i="2"/>
  <c r="B168" i="2"/>
  <c r="D168" i="2"/>
  <c r="G168" i="2"/>
  <c r="C168" i="2"/>
  <c r="H168" i="2"/>
  <c r="A169" i="2"/>
  <c r="C169" i="2"/>
  <c r="E169" i="2"/>
  <c r="D169" i="2"/>
  <c r="G169" i="2"/>
  <c r="H169" i="2"/>
  <c r="B169" i="2"/>
  <c r="A170" i="2"/>
  <c r="D170" i="2"/>
  <c r="G170" i="2"/>
  <c r="C170" i="2"/>
  <c r="H170" i="2"/>
  <c r="B170" i="2"/>
  <c r="A171" i="2"/>
  <c r="B171" i="2"/>
  <c r="C171" i="2"/>
  <c r="D171" i="2"/>
  <c r="E171" i="2"/>
  <c r="G171" i="2"/>
  <c r="H171" i="2"/>
  <c r="A172" i="2"/>
  <c r="B172" i="2"/>
  <c r="D172" i="2"/>
  <c r="G172" i="2"/>
  <c r="C172" i="2"/>
  <c r="E172" i="2"/>
  <c r="H172" i="2"/>
  <c r="A173" i="2"/>
  <c r="C173" i="2"/>
  <c r="E173" i="2"/>
  <c r="D173" i="2"/>
  <c r="G173" i="2"/>
  <c r="H173" i="2"/>
  <c r="B173" i="2"/>
  <c r="A174" i="2"/>
  <c r="B174" i="2"/>
  <c r="C174" i="2"/>
  <c r="E174" i="2"/>
  <c r="D174" i="2"/>
  <c r="G174" i="2"/>
  <c r="H174" i="2"/>
  <c r="A175" i="2"/>
  <c r="D175" i="2"/>
  <c r="G175" i="2"/>
  <c r="C175" i="2"/>
  <c r="H175" i="2"/>
  <c r="B175" i="2"/>
  <c r="A176" i="2"/>
  <c r="B176" i="2"/>
  <c r="D176" i="2"/>
  <c r="G176" i="2"/>
  <c r="C176" i="2"/>
  <c r="E176" i="2"/>
  <c r="H176" i="2"/>
  <c r="A177" i="2"/>
  <c r="C177" i="2"/>
  <c r="E177" i="2"/>
  <c r="D177" i="2"/>
  <c r="G177" i="2"/>
  <c r="H177" i="2"/>
  <c r="B177" i="2"/>
  <c r="A178" i="2"/>
  <c r="D178" i="2"/>
  <c r="G178" i="2"/>
  <c r="C178" i="2"/>
  <c r="E178" i="2"/>
  <c r="H178" i="2"/>
  <c r="B178" i="2"/>
  <c r="A179" i="2"/>
  <c r="B179" i="2"/>
  <c r="C179" i="2"/>
  <c r="D179" i="2"/>
  <c r="E179" i="2"/>
  <c r="G179" i="2"/>
  <c r="H179" i="2"/>
  <c r="A180" i="2"/>
  <c r="B180" i="2"/>
  <c r="D180" i="2"/>
  <c r="G180" i="2"/>
  <c r="C180" i="2"/>
  <c r="E180" i="2"/>
  <c r="H180" i="2"/>
  <c r="A181" i="2"/>
  <c r="C181" i="2"/>
  <c r="E181" i="2"/>
  <c r="D181" i="2"/>
  <c r="G181" i="2"/>
  <c r="H181" i="2"/>
  <c r="B181" i="2"/>
  <c r="A182" i="2"/>
  <c r="B182" i="2"/>
  <c r="C182" i="2"/>
  <c r="E182" i="2"/>
  <c r="D182" i="2"/>
  <c r="G182" i="2"/>
  <c r="H182" i="2"/>
  <c r="A183" i="2"/>
  <c r="D183" i="2"/>
  <c r="G183" i="2"/>
  <c r="C183" i="2"/>
  <c r="E183" i="2"/>
  <c r="H183" i="2"/>
  <c r="B183" i="2"/>
  <c r="A184" i="2"/>
  <c r="B184" i="2"/>
  <c r="D184" i="2"/>
  <c r="G184" i="2"/>
  <c r="C184" i="2"/>
  <c r="E184" i="2"/>
  <c r="H184" i="2"/>
  <c r="A185" i="2"/>
  <c r="C185" i="2"/>
  <c r="E185" i="2"/>
  <c r="D185" i="2"/>
  <c r="G185" i="2"/>
  <c r="H185" i="2"/>
  <c r="B185" i="2"/>
  <c r="A186" i="2"/>
  <c r="D186" i="2"/>
  <c r="G186" i="2"/>
  <c r="C186" i="2"/>
  <c r="H186" i="2"/>
  <c r="B186" i="2"/>
  <c r="A187" i="2"/>
  <c r="B187" i="2"/>
  <c r="C187" i="2"/>
  <c r="D187" i="2"/>
  <c r="E187" i="2"/>
  <c r="G187" i="2"/>
  <c r="H187" i="2"/>
  <c r="A188" i="2"/>
  <c r="B188" i="2"/>
  <c r="D188" i="2"/>
  <c r="G188" i="2"/>
  <c r="C188" i="2"/>
  <c r="E188" i="2"/>
  <c r="H188" i="2"/>
  <c r="A189" i="2"/>
  <c r="C189" i="2"/>
  <c r="E189" i="2"/>
  <c r="D189" i="2"/>
  <c r="G189" i="2"/>
  <c r="H189" i="2"/>
  <c r="B189" i="2"/>
  <c r="A190" i="2"/>
  <c r="B190" i="2"/>
  <c r="C190" i="2"/>
  <c r="E190" i="2"/>
  <c r="D190" i="2"/>
  <c r="G190" i="2"/>
  <c r="H190" i="2"/>
  <c r="A191" i="2"/>
  <c r="D191" i="2"/>
  <c r="G191" i="2"/>
  <c r="C191" i="2"/>
  <c r="E191" i="2"/>
  <c r="H191" i="2"/>
  <c r="B191" i="2"/>
  <c r="A192" i="2"/>
  <c r="B192" i="2"/>
  <c r="D192" i="2"/>
  <c r="G192" i="2"/>
  <c r="C192" i="2"/>
  <c r="E192" i="2"/>
  <c r="H192" i="2"/>
  <c r="A193" i="2"/>
  <c r="C193" i="2"/>
  <c r="D193" i="2"/>
  <c r="G193" i="2"/>
  <c r="H193" i="2"/>
  <c r="B193" i="2"/>
  <c r="A194" i="2"/>
  <c r="D194" i="2"/>
  <c r="G194" i="2"/>
  <c r="C194" i="2"/>
  <c r="E194" i="2"/>
  <c r="H194" i="2"/>
  <c r="B194" i="2"/>
  <c r="A195" i="2"/>
  <c r="B195" i="2"/>
  <c r="C195" i="2"/>
  <c r="D195" i="2"/>
  <c r="E195" i="2"/>
  <c r="G195" i="2"/>
  <c r="H195" i="2"/>
  <c r="A196" i="2"/>
  <c r="B196" i="2"/>
  <c r="D196" i="2"/>
  <c r="G196" i="2"/>
  <c r="C196" i="2"/>
  <c r="E196" i="2"/>
  <c r="H196" i="2"/>
  <c r="A197" i="2"/>
  <c r="C197" i="2"/>
  <c r="E197" i="2"/>
  <c r="D197" i="2"/>
  <c r="G197" i="2"/>
  <c r="H197" i="2"/>
  <c r="B197" i="2"/>
  <c r="A198" i="2"/>
  <c r="B198" i="2"/>
  <c r="C198" i="2"/>
  <c r="D198" i="2"/>
  <c r="G198" i="2"/>
  <c r="H198" i="2"/>
  <c r="A199" i="2"/>
  <c r="D199" i="2"/>
  <c r="G199" i="2"/>
  <c r="C199" i="2"/>
  <c r="H199" i="2"/>
  <c r="B199" i="2"/>
  <c r="A200" i="2"/>
  <c r="B200" i="2"/>
  <c r="D200" i="2"/>
  <c r="G200" i="2"/>
  <c r="C200" i="2"/>
  <c r="H200" i="2"/>
  <c r="A201" i="2"/>
  <c r="C201" i="2"/>
  <c r="E201" i="2"/>
  <c r="D201" i="2"/>
  <c r="G201" i="2"/>
  <c r="H201" i="2"/>
  <c r="B201" i="2"/>
  <c r="A202" i="2"/>
  <c r="D202" i="2"/>
  <c r="G202" i="2"/>
  <c r="C202" i="2"/>
  <c r="E202" i="2"/>
  <c r="H202" i="2"/>
  <c r="B202" i="2"/>
  <c r="A203" i="2"/>
  <c r="B203" i="2"/>
  <c r="C203" i="2"/>
  <c r="D203" i="2"/>
  <c r="E203" i="2"/>
  <c r="G203" i="2"/>
  <c r="H203" i="2"/>
  <c r="A204" i="2"/>
  <c r="B204" i="2"/>
  <c r="D204" i="2"/>
  <c r="G204" i="2"/>
  <c r="C204" i="2"/>
  <c r="E204" i="2"/>
  <c r="H204" i="2"/>
  <c r="A205" i="2"/>
  <c r="C205" i="2"/>
  <c r="E205" i="2"/>
  <c r="D205" i="2"/>
  <c r="G205" i="2"/>
  <c r="H205" i="2"/>
  <c r="B205" i="2"/>
  <c r="A206" i="2"/>
  <c r="B206" i="2"/>
  <c r="C206" i="2"/>
  <c r="E206" i="2"/>
  <c r="D206" i="2"/>
  <c r="G206" i="2"/>
  <c r="H206" i="2"/>
  <c r="A207" i="2"/>
  <c r="D207" i="2"/>
  <c r="G207" i="2"/>
  <c r="C207" i="2"/>
  <c r="E207" i="2"/>
  <c r="H207" i="2"/>
  <c r="B207" i="2"/>
  <c r="A208" i="2"/>
  <c r="B208" i="2"/>
  <c r="D208" i="2"/>
  <c r="G208" i="2"/>
  <c r="C208" i="2"/>
  <c r="H208" i="2"/>
  <c r="F15" i="1" l="1"/>
  <c r="E151" i="2"/>
  <c r="E165" i="2"/>
  <c r="E89" i="2"/>
  <c r="E175" i="2"/>
  <c r="E168" i="2"/>
  <c r="E140" i="2"/>
  <c r="E75" i="2"/>
  <c r="E69" i="2"/>
  <c r="E55" i="2"/>
  <c r="E226" i="1"/>
  <c r="F226" i="1" s="1"/>
  <c r="G226" i="1" s="1"/>
  <c r="K226" i="1" s="1"/>
  <c r="E118" i="2"/>
  <c r="E50" i="2"/>
  <c r="E198" i="2"/>
  <c r="E35" i="2"/>
  <c r="E208" i="2"/>
  <c r="E200" i="2"/>
  <c r="E170" i="2"/>
  <c r="E105" i="2"/>
  <c r="E72" i="2"/>
  <c r="E23" i="2"/>
  <c r="E227" i="1"/>
  <c r="F227" i="1" s="1"/>
  <c r="G227" i="1" s="1"/>
  <c r="K227" i="1" s="1"/>
  <c r="F217" i="1"/>
  <c r="G217" i="1" s="1"/>
  <c r="K217" i="1" s="1"/>
  <c r="F209" i="1"/>
  <c r="G209" i="1" s="1"/>
  <c r="K209" i="1" s="1"/>
  <c r="F201" i="1"/>
  <c r="G201" i="1" s="1"/>
  <c r="K201" i="1" s="1"/>
  <c r="F193" i="1"/>
  <c r="G193" i="1" s="1"/>
  <c r="K193" i="1" s="1"/>
  <c r="F185" i="1"/>
  <c r="G185" i="1" s="1"/>
  <c r="F177" i="1"/>
  <c r="G177" i="1" s="1"/>
  <c r="I177" i="1" s="1"/>
  <c r="F169" i="1"/>
  <c r="G169" i="1" s="1"/>
  <c r="I169" i="1" s="1"/>
  <c r="F161" i="1"/>
  <c r="G161" i="1" s="1"/>
  <c r="I161" i="1" s="1"/>
  <c r="F153" i="1"/>
  <c r="G153" i="1" s="1"/>
  <c r="I153" i="1" s="1"/>
  <c r="F145" i="1"/>
  <c r="G145" i="1" s="1"/>
  <c r="I145" i="1" s="1"/>
  <c r="F137" i="1"/>
  <c r="G137" i="1" s="1"/>
  <c r="I137" i="1" s="1"/>
  <c r="F129" i="1"/>
  <c r="G129" i="1" s="1"/>
  <c r="I129" i="1" s="1"/>
  <c r="F121" i="1"/>
  <c r="G121" i="1" s="1"/>
  <c r="I121" i="1" s="1"/>
  <c r="I119" i="1"/>
  <c r="F113" i="1"/>
  <c r="G113" i="1" s="1"/>
  <c r="I113" i="1" s="1"/>
  <c r="F105" i="1"/>
  <c r="G105" i="1" s="1"/>
  <c r="I105" i="1" s="1"/>
  <c r="F97" i="1"/>
  <c r="G97" i="1" s="1"/>
  <c r="I97" i="1" s="1"/>
  <c r="F89" i="1"/>
  <c r="G89" i="1" s="1"/>
  <c r="I89" i="1" s="1"/>
  <c r="F81" i="1"/>
  <c r="G81" i="1" s="1"/>
  <c r="I81" i="1" s="1"/>
  <c r="F73" i="1"/>
  <c r="G73" i="1" s="1"/>
  <c r="I73" i="1" s="1"/>
  <c r="F65" i="1"/>
  <c r="G65" i="1" s="1"/>
  <c r="H65" i="1" s="1"/>
  <c r="F57" i="1"/>
  <c r="G57" i="1" s="1"/>
  <c r="H57" i="1" s="1"/>
  <c r="F49" i="1"/>
  <c r="G49" i="1" s="1"/>
  <c r="H49" i="1" s="1"/>
  <c r="F39" i="1"/>
  <c r="G39" i="1" s="1"/>
  <c r="H39" i="1" s="1"/>
  <c r="F31" i="1"/>
  <c r="G31" i="1" s="1"/>
  <c r="H31" i="1" s="1"/>
  <c r="F23" i="1"/>
  <c r="G23" i="1" s="1"/>
  <c r="H23" i="1" s="1"/>
  <c r="C12" i="1"/>
  <c r="C11" i="1"/>
  <c r="O231" i="1" l="1"/>
  <c r="O230" i="1"/>
  <c r="O198" i="1"/>
  <c r="O143" i="1"/>
  <c r="O122" i="1"/>
  <c r="O197" i="1"/>
  <c r="O37" i="1"/>
  <c r="O214" i="1"/>
  <c r="O36" i="1"/>
  <c r="O90" i="1"/>
  <c r="O112" i="1"/>
  <c r="O54" i="1"/>
  <c r="O52" i="1"/>
  <c r="O136" i="1"/>
  <c r="O74" i="1"/>
  <c r="O139" i="1"/>
  <c r="O201" i="1"/>
  <c r="O113" i="1"/>
  <c r="O156" i="1"/>
  <c r="O62" i="1"/>
  <c r="O222" i="1"/>
  <c r="O68" i="1"/>
  <c r="O166" i="1"/>
  <c r="C15" i="1"/>
  <c r="O151" i="1"/>
  <c r="O128" i="1"/>
  <c r="O83" i="1"/>
  <c r="O221" i="1"/>
  <c r="O118" i="1"/>
  <c r="O110" i="1"/>
  <c r="O63" i="1"/>
  <c r="O48" i="1"/>
  <c r="O111" i="1"/>
  <c r="O102" i="1"/>
  <c r="O114" i="1"/>
  <c r="O227" i="1"/>
  <c r="O64" i="1"/>
  <c r="O25" i="1"/>
  <c r="O75" i="1"/>
  <c r="O141" i="1"/>
  <c r="O45" i="1"/>
  <c r="O27" i="1"/>
  <c r="O178" i="1"/>
  <c r="O218" i="1"/>
  <c r="O210" i="1"/>
  <c r="O203" i="1"/>
  <c r="O73" i="1"/>
  <c r="O91" i="1"/>
  <c r="O220" i="1"/>
  <c r="O80" i="1"/>
  <c r="O199" i="1"/>
  <c r="O66" i="1"/>
  <c r="O159" i="1"/>
  <c r="O117" i="1"/>
  <c r="O170" i="1"/>
  <c r="O41" i="1"/>
  <c r="O50" i="1"/>
  <c r="O71" i="1"/>
  <c r="O187" i="1"/>
  <c r="O154" i="1"/>
  <c r="O190" i="1"/>
  <c r="O96" i="1"/>
  <c r="O87" i="1"/>
  <c r="O99" i="1"/>
  <c r="O127" i="1"/>
  <c r="O32" i="1"/>
  <c r="O225" i="1"/>
  <c r="O33" i="1"/>
  <c r="O168" i="1"/>
  <c r="O106" i="1"/>
  <c r="O21" i="1"/>
  <c r="O92" i="1"/>
  <c r="O165" i="1"/>
  <c r="O129" i="1"/>
  <c r="O57" i="1"/>
  <c r="O105" i="1"/>
  <c r="O152" i="1"/>
  <c r="O213" i="1"/>
  <c r="O182" i="1"/>
  <c r="O26" i="1"/>
  <c r="O160" i="1"/>
  <c r="O115" i="1"/>
  <c r="O193" i="1"/>
  <c r="O211" i="1"/>
  <c r="O226" i="1"/>
  <c r="O144" i="1"/>
  <c r="O29" i="1"/>
  <c r="O153" i="1"/>
  <c r="O35" i="1"/>
  <c r="O161" i="1"/>
  <c r="O61" i="1"/>
  <c r="O72" i="1"/>
  <c r="O84" i="1"/>
  <c r="O107" i="1"/>
  <c r="O200" i="1"/>
  <c r="O126" i="1"/>
  <c r="O85" i="1"/>
  <c r="O137" i="1"/>
  <c r="O28" i="1"/>
  <c r="O158" i="1"/>
  <c r="O47" i="1"/>
  <c r="O98" i="1"/>
  <c r="O188" i="1"/>
  <c r="O101" i="1"/>
  <c r="O172" i="1"/>
  <c r="O184" i="1"/>
  <c r="O228" i="1"/>
  <c r="O192" i="1"/>
  <c r="O191" i="1"/>
  <c r="O67" i="1"/>
  <c r="O34" i="1"/>
  <c r="O100" i="1"/>
  <c r="O169" i="1"/>
  <c r="O103" i="1"/>
  <c r="O219" i="1"/>
  <c r="O186" i="1"/>
  <c r="O177" i="1"/>
  <c r="O51" i="1"/>
  <c r="O135" i="1"/>
  <c r="O119" i="1"/>
  <c r="O179" i="1"/>
  <c r="O147" i="1"/>
  <c r="O49" i="1"/>
  <c r="O162" i="1"/>
  <c r="O215" i="1"/>
  <c r="O69" i="1"/>
  <c r="O130" i="1"/>
  <c r="O155" i="1"/>
  <c r="O150" i="1"/>
  <c r="O30" i="1"/>
  <c r="O206" i="1"/>
  <c r="O204" i="1"/>
  <c r="O216" i="1"/>
  <c r="O180" i="1"/>
  <c r="O77" i="1"/>
  <c r="O89" i="1"/>
  <c r="O133" i="1"/>
  <c r="O167" i="1"/>
  <c r="O22" i="1"/>
  <c r="O131" i="1"/>
  <c r="O65" i="1"/>
  <c r="O176" i="1"/>
  <c r="O88" i="1"/>
  <c r="O23" i="1"/>
  <c r="O195" i="1"/>
  <c r="O207" i="1"/>
  <c r="O142" i="1"/>
  <c r="O104" i="1"/>
  <c r="O116" i="1"/>
  <c r="O185" i="1"/>
  <c r="O174" i="1"/>
  <c r="O59" i="1"/>
  <c r="O120" i="1"/>
  <c r="O217" i="1"/>
  <c r="O140" i="1"/>
  <c r="O31" i="1"/>
  <c r="O94" i="1"/>
  <c r="O145" i="1"/>
  <c r="O171" i="1"/>
  <c r="O229" i="1"/>
  <c r="O56" i="1"/>
  <c r="O173" i="1"/>
  <c r="O194" i="1"/>
  <c r="O224" i="1"/>
  <c r="O163" i="1"/>
  <c r="O223" i="1"/>
  <c r="O97" i="1"/>
  <c r="O55" i="1"/>
  <c r="O208" i="1"/>
  <c r="O121" i="1"/>
  <c r="O40" i="1"/>
  <c r="O81" i="1"/>
  <c r="O53" i="1"/>
  <c r="O132" i="1"/>
  <c r="O175" i="1"/>
  <c r="O123" i="1"/>
  <c r="O134" i="1"/>
  <c r="O164" i="1"/>
  <c r="O46" i="1"/>
  <c r="O58" i="1"/>
  <c r="O38" i="1"/>
  <c r="O157" i="1"/>
  <c r="O86" i="1"/>
  <c r="O95" i="1"/>
  <c r="O108" i="1"/>
  <c r="O93" i="1"/>
  <c r="O79" i="1"/>
  <c r="O70" i="1"/>
  <c r="O82" i="1"/>
  <c r="O212" i="1"/>
  <c r="O109" i="1"/>
  <c r="O44" i="1"/>
  <c r="O202" i="1"/>
  <c r="O39" i="1"/>
  <c r="O78" i="1"/>
  <c r="O148" i="1"/>
  <c r="O146" i="1"/>
  <c r="O181" i="1"/>
  <c r="O43" i="1"/>
  <c r="O125" i="1"/>
  <c r="O189" i="1"/>
  <c r="O209" i="1"/>
  <c r="O124" i="1"/>
  <c r="O196" i="1"/>
  <c r="O205" i="1"/>
  <c r="O24" i="1"/>
  <c r="O149" i="1"/>
  <c r="O76" i="1"/>
  <c r="O138" i="1"/>
  <c r="O60" i="1"/>
  <c r="O183" i="1"/>
  <c r="C16" i="1"/>
  <c r="D18" i="1" s="1"/>
  <c r="I185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<sst xmlns="http://schemas.openxmlformats.org/spreadsheetml/2006/main" count="2057" uniqueCount="748">
  <si>
    <t>EQ Ori / GSC 4741-1126</t>
  </si>
  <si>
    <t>System Type:</t>
  </si>
  <si>
    <t>EA/SD</t>
  </si>
  <si>
    <t>Very confusing - third star? Or magnetic cycles?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</si>
  <si>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</si>
  <si>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</si>
  <si>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</si>
  <si>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</si>
  <si>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</si>
  <si>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</si>
  <si>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</si>
  <si>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</si>
  <si>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</si>
  <si>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</si>
  <si>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</si>
  <si>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</si>
  <si>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</si>
  <si>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</si>
  <si>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</si>
  <si>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</si>
  <si>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</si>
  <si>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</si>
  <si>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</si>
  <si>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</si>
  <si>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</si>
  <si>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</si>
  <si>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</si>
  <si>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</si>
  <si>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</si>
  <si>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</si>
  <si>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</si>
  <si>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</si>
  <si>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</si>
  <si>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</si>
  <si>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</si>
  <si>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</si>
  <si>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</si>
  <si>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</si>
  <si>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s7</t>
  </si>
  <si>
    <t>Lin Fit</t>
  </si>
  <si>
    <t>Q. Fit</t>
  </si>
  <si>
    <t>Date</t>
  </si>
  <si>
    <t> MVS 686 </t>
  </si>
  <si>
    <t>I</t>
  </si>
  <si>
    <t> SAC 9.93 </t>
  </si>
  <si>
    <t> AA 27.155 </t>
  </si>
  <si>
    <t>II</t>
  </si>
  <si>
    <t> AJ 55.231 </t>
  </si>
  <si>
    <t>GCVS 4</t>
  </si>
  <si>
    <t> AAC 4.117 </t>
  </si>
  <si>
    <t> AAC 5.74 </t>
  </si>
  <si>
    <t> AJ 62.373 </t>
  </si>
  <si>
    <t>IBVS 0328</t>
  </si>
  <si>
    <t> AVSJ 5.37 </t>
  </si>
  <si>
    <t>BBSAG Bull.20</t>
  </si>
  <si>
    <t>Peter H</t>
  </si>
  <si>
    <t>B</t>
  </si>
  <si>
    <t> AVSJ 7.38 </t>
  </si>
  <si>
    <t>BBSAG Bull.24</t>
  </si>
  <si>
    <t>Locher K</t>
  </si>
  <si>
    <t>BBSAG Bull.26</t>
  </si>
  <si>
    <t>AAVSO 2</t>
  </si>
  <si>
    <t>G. Samolyk</t>
  </si>
  <si>
    <t>A</t>
  </si>
  <si>
    <t>v</t>
  </si>
  <si>
    <t>G. Wedemayer</t>
  </si>
  <si>
    <t>BBSAG Bull.31</t>
  </si>
  <si>
    <t>BBSAG Bull.36</t>
  </si>
  <si>
    <t>BBSAG Bull.37</t>
  </si>
  <si>
    <t>BBSAG Bull.39</t>
  </si>
  <si>
    <t>BBSAG Bull.40</t>
  </si>
  <si>
    <t>M. Baldwin</t>
  </si>
  <si>
    <t>BBSAG Bull.45</t>
  </si>
  <si>
    <t>M. Heifner</t>
  </si>
  <si>
    <t>BBSAG Bull.52</t>
  </si>
  <si>
    <t>H. Carney</t>
  </si>
  <si>
    <t>BBSAG Bull.53</t>
  </si>
  <si>
    <t>E. Halbach</t>
  </si>
  <si>
    <t>BBSAG Bull.57</t>
  </si>
  <si>
    <t>BBSAG Bull.58</t>
  </si>
  <si>
    <t>BBSAG Bull.59</t>
  </si>
  <si>
    <t>BBSAG Bull.62</t>
  </si>
  <si>
    <t>BBSAG Bull.63</t>
  </si>
  <si>
    <t>BBSAG Bull.64</t>
  </si>
  <si>
    <t>Nikolaou I</t>
  </si>
  <si>
    <t>Mavrofridis G</t>
  </si>
  <si>
    <t>BBSAG Bull.68</t>
  </si>
  <si>
    <t>P. Atwood</t>
  </si>
  <si>
    <t>S. Cook</t>
  </si>
  <si>
    <t>BBSAG Bull.76</t>
  </si>
  <si>
    <t>Kohl M</t>
  </si>
  <si>
    <t>BRNO 27</t>
  </si>
  <si>
    <t>K</t>
  </si>
  <si>
    <t>R. Hill</t>
  </si>
  <si>
    <t>BBSAG Bull.79</t>
  </si>
  <si>
    <t>D. Williams</t>
  </si>
  <si>
    <t>BBSAG Bull.81</t>
  </si>
  <si>
    <t>BBSAG Bull.82</t>
  </si>
  <si>
    <t>BBSAG Bull.86</t>
  </si>
  <si>
    <t>M. Smith</t>
  </si>
  <si>
    <t>BBSAG Bull.87</t>
  </si>
  <si>
    <t>BBSAG Bull.89</t>
  </si>
  <si>
    <t>BBSAG Bull.90</t>
  </si>
  <si>
    <t>BBSAG Bull.91</t>
  </si>
  <si>
    <t>Blaettler E</t>
  </si>
  <si>
    <t>BBSAG Bull.92</t>
  </si>
  <si>
    <t>BBSAG Bull.96</t>
  </si>
  <si>
    <t>BBSAG Bull.97</t>
  </si>
  <si>
    <t>BBSAG Bull.99</t>
  </si>
  <si>
    <t>BBSAG Bull.100</t>
  </si>
  <si>
    <t>BBSAG Bull.103</t>
  </si>
  <si>
    <t>VSB 47 </t>
  </si>
  <si>
    <t>OEJV 0060</t>
  </si>
  <si>
    <t>BBSAG Bull.108</t>
  </si>
  <si>
    <t> AOEB 7 </t>
  </si>
  <si>
    <t>BBSAG Bull.111</t>
  </si>
  <si>
    <t>BBSAG Bull.114</t>
  </si>
  <si>
    <t>BBSAG Bull.117</t>
  </si>
  <si>
    <t> BBS 122 </t>
  </si>
  <si>
    <t>IBVS 5594</t>
  </si>
  <si>
    <t> BBS 127 </t>
  </si>
  <si>
    <t>IBVS 5438</t>
  </si>
  <si>
    <t> AOEB 12 </t>
  </si>
  <si>
    <t>IBVS 5543</t>
  </si>
  <si>
    <t>OEJV 0003</t>
  </si>
  <si>
    <t>IBVS 5741</t>
  </si>
  <si>
    <t>OEJV 0074 </t>
  </si>
  <si>
    <t>OEJV 0074</t>
  </si>
  <si>
    <t>IBVS 5893</t>
  </si>
  <si>
    <t>IBVS 5931</t>
  </si>
  <si>
    <t>JAVSO..36..171</t>
  </si>
  <si>
    <t>JAVSO..37...44</t>
  </si>
  <si>
    <t>JAVSO..38..183</t>
  </si>
  <si>
    <t>VSB 51 </t>
  </si>
  <si>
    <t>IBVS 5992</t>
  </si>
  <si>
    <t>JAVSO..39..177</t>
  </si>
  <si>
    <t>JAVSO..41..122</t>
  </si>
  <si>
    <t>IBVS 6029</t>
  </si>
  <si>
    <t> JAAVSO 43-1 </t>
  </si>
  <si>
    <t>JAVSO 43, 77</t>
  </si>
  <si>
    <t>IBVS 6042</t>
  </si>
  <si>
    <t>JAVSO..42..426</t>
  </si>
  <si>
    <t>JAVSO..44..164</t>
  </si>
  <si>
    <t>JAVSO..45..215</t>
  </si>
  <si>
    <t>JAVSO..46…79 (2018)</t>
  </si>
  <si>
    <t>JAVSO..47..105</t>
  </si>
  <si>
    <t>JAVSO..46..184</t>
  </si>
  <si>
    <t>JAVSO..47..263</t>
  </si>
  <si>
    <t>JAVSO..48…87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</si>
  <si>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</si>
  <si>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</si>
  <si>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</si>
  <si>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</si>
  <si>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</si>
  <si>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</si>
  <si>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</si>
  <si>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2431438.743 </t>
  </si>
  <si>
    <t> 14.12.1944 05:49 </t>
  </si>
  <si>
    <t> 0.000 </t>
  </si>
  <si>
    <t>F </t>
  </si>
  <si>
    <t> B.S.Whitney </t>
  </si>
  <si>
    <t>2440207.439 </t>
  </si>
  <si>
    <t> 16.12.1968 22:32 </t>
  </si>
  <si>
    <t> -0.002 </t>
  </si>
  <si>
    <t>V </t>
  </si>
  <si>
    <t> P.Flin </t>
  </si>
  <si>
    <t>IBVS 328 </t>
  </si>
  <si>
    <t>2442428.420 </t>
  </si>
  <si>
    <t> 15.01.1975 22:04 </t>
  </si>
  <si>
    <t> -0.006 </t>
  </si>
  <si>
    <t> H.Peter </t>
  </si>
  <si>
    <t> BBS 20 </t>
  </si>
  <si>
    <t>2442716.519 </t>
  </si>
  <si>
    <t> 31.10.1975 00:27 </t>
  </si>
  <si>
    <t> K.Locher </t>
  </si>
  <si>
    <t> BBS 24 </t>
  </si>
  <si>
    <t>2442744.456 </t>
  </si>
  <si>
    <t> 27.11.1975 22:56 </t>
  </si>
  <si>
    <t>2442786.362 </t>
  </si>
  <si>
    <t> 08.01.1976 20:41 </t>
  </si>
  <si>
    <t> -0.005 </t>
  </si>
  <si>
    <t> BBS 26 </t>
  </si>
  <si>
    <t>2442786.363 </t>
  </si>
  <si>
    <t> 08.01.1976 20:42 </t>
  </si>
  <si>
    <t> -0.004 </t>
  </si>
  <si>
    <t>2442807.317 </t>
  </si>
  <si>
    <t> 29.01.1976 19:36 </t>
  </si>
  <si>
    <t> -0.003 </t>
  </si>
  <si>
    <t>2442828.267 </t>
  </si>
  <si>
    <t> 19.02.1976 18:24 </t>
  </si>
  <si>
    <t>2443098.904 </t>
  </si>
  <si>
    <t> 16.11.1976 09:41 </t>
  </si>
  <si>
    <t> -0.008 </t>
  </si>
  <si>
    <t> G.Samolyk </t>
  </si>
  <si>
    <t> AOEB 2 </t>
  </si>
  <si>
    <t>2443098.905 </t>
  </si>
  <si>
    <t> 16.11.1976 09:43 </t>
  </si>
  <si>
    <t> -0.007 </t>
  </si>
  <si>
    <t> G.Wedemayer </t>
  </si>
  <si>
    <t>2443109.381 </t>
  </si>
  <si>
    <t> 26.11.1976 21:08 </t>
  </si>
  <si>
    <t> BBS 31 </t>
  </si>
  <si>
    <t>2443123.349 </t>
  </si>
  <si>
    <t> 10.12.1976 20:22 </t>
  </si>
  <si>
    <t>2443514.465 </t>
  </si>
  <si>
    <t> 05.01.1978 23:09 </t>
  </si>
  <si>
    <t> BBS 36 </t>
  </si>
  <si>
    <t>2443549.383 </t>
  </si>
  <si>
    <t> 09.02.1978 21:11 </t>
  </si>
  <si>
    <t> -0.011 </t>
  </si>
  <si>
    <t>2443577.324 </t>
  </si>
  <si>
    <t> 09.03.1978 19:46 </t>
  </si>
  <si>
    <t> BBS 37 </t>
  </si>
  <si>
    <t>2443767.642 </t>
  </si>
  <si>
    <t> 16.09.1978 03:24 </t>
  </si>
  <si>
    <t> -0.009 </t>
  </si>
  <si>
    <t> BBS 39 </t>
  </si>
  <si>
    <t>2443837.486 </t>
  </si>
  <si>
    <t> 24.11.1978 23:39 </t>
  </si>
  <si>
    <t> BBS 40 </t>
  </si>
  <si>
    <t>2443870.663 </t>
  </si>
  <si>
    <t> 28.12.1978 03:54 </t>
  </si>
  <si>
    <t> M.Baldwin </t>
  </si>
  <si>
    <t>2443891.621 </t>
  </si>
  <si>
    <t> 18.01.1979 02:54 </t>
  </si>
  <si>
    <t> -0.001 </t>
  </si>
  <si>
    <t>2444202.418 </t>
  </si>
  <si>
    <t> 24.11.1979 22:01 </t>
  </si>
  <si>
    <t> BBS 45 </t>
  </si>
  <si>
    <t>2444598.774 </t>
  </si>
  <si>
    <t> 25.12.1980 06:34 </t>
  </si>
  <si>
    <t>2444605.755 </t>
  </si>
  <si>
    <t> 01.01.1981 06:07 </t>
  </si>
  <si>
    <t> M.Heifner </t>
  </si>
  <si>
    <t>2444607.500 </t>
  </si>
  <si>
    <t> 03.01.1981 00:00 </t>
  </si>
  <si>
    <t> BBS 52 </t>
  </si>
  <si>
    <t>2444612.743 </t>
  </si>
  <si>
    <t> 08.01.1981 05:49 </t>
  </si>
  <si>
    <t> -0.000 </t>
  </si>
  <si>
    <t> H.Carney </t>
  </si>
  <si>
    <t>2444642.423 </t>
  </si>
  <si>
    <t> 06.02.1981 22:09 </t>
  </si>
  <si>
    <t> BBS 53 </t>
  </si>
  <si>
    <t>2444647.666 </t>
  </si>
  <si>
    <t> 12.02.1981 03:59 </t>
  </si>
  <si>
    <t> 0.002 </t>
  </si>
  <si>
    <t>2444654.644 </t>
  </si>
  <si>
    <t> 19.02.1981 03:27 </t>
  </si>
  <si>
    <t>2444879.883 </t>
  </si>
  <si>
    <t> 02.10.1981 09:11 </t>
  </si>
  <si>
    <t> E.Halbach </t>
  </si>
  <si>
    <t>2444902.585 </t>
  </si>
  <si>
    <t> 25.10.1981 02:02 </t>
  </si>
  <si>
    <t> BBS 57 </t>
  </si>
  <si>
    <t>2444958.455 </t>
  </si>
  <si>
    <t> 19.12.1981 22:55 </t>
  </si>
  <si>
    <t> BBS 58 </t>
  </si>
  <si>
    <t>2445014.329 </t>
  </si>
  <si>
    <t> 13.02.1982 19:53 </t>
  </si>
  <si>
    <t> BBS 59 </t>
  </si>
  <si>
    <t>2445225.607 </t>
  </si>
  <si>
    <t> 13.09.1982 02:34 </t>
  </si>
  <si>
    <t> BBS 62 </t>
  </si>
  <si>
    <t>2445274.488 </t>
  </si>
  <si>
    <t> 31.10.1982 23:42 </t>
  </si>
  <si>
    <t> BBS 63 </t>
  </si>
  <si>
    <t>2445288.455 </t>
  </si>
  <si>
    <t> 14.11.1982 22:55 </t>
  </si>
  <si>
    <t> -0.012 </t>
  </si>
  <si>
    <t> BBS 64 </t>
  </si>
  <si>
    <t>2445344.326 </t>
  </si>
  <si>
    <t> 09.01.1983 19:49 </t>
  </si>
  <si>
    <t> -0.015 </t>
  </si>
  <si>
    <t>2445344.330 </t>
  </si>
  <si>
    <t> 09.01.1983 19:55 </t>
  </si>
  <si>
    <t> I.Nikolaou </t>
  </si>
  <si>
    <t>2445351.310 </t>
  </si>
  <si>
    <t> 16.01.1983 19:26 </t>
  </si>
  <si>
    <t> G.Mavrofridis </t>
  </si>
  <si>
    <t>2445379.248 </t>
  </si>
  <si>
    <t> 13.02.1983 17:57 </t>
  </si>
  <si>
    <t> -0.014 </t>
  </si>
  <si>
    <t> BBS 68 </t>
  </si>
  <si>
    <t>2445386.232 </t>
  </si>
  <si>
    <t> 20.02.1983 17:34 </t>
  </si>
  <si>
    <t>2446077.663 </t>
  </si>
  <si>
    <t> 12.01.1985 03:54 </t>
  </si>
  <si>
    <t> -0.022 </t>
  </si>
  <si>
    <t> P.Atwood </t>
  </si>
  <si>
    <t>2446091.633 </t>
  </si>
  <si>
    <t> 26.01.1985 03:11 </t>
  </si>
  <si>
    <t> -0.020 </t>
  </si>
  <si>
    <t> S.Cook </t>
  </si>
  <si>
    <t>2446105.601 </t>
  </si>
  <si>
    <t> 09.02.1985 02:25 </t>
  </si>
  <si>
    <t> -0.021 </t>
  </si>
  <si>
    <t>2446105.602 </t>
  </si>
  <si>
    <t> 09.02.1985 02:26 </t>
  </si>
  <si>
    <t>2446112.581 </t>
  </si>
  <si>
    <t> 16.02.1985 01:56 </t>
  </si>
  <si>
    <t> -0.025 </t>
  </si>
  <si>
    <t>2446112.586 </t>
  </si>
  <si>
    <t> 16.02.1985 02:03 </t>
  </si>
  <si>
    <t>2446121.312 </t>
  </si>
  <si>
    <t> 24.02.1985 19:29 </t>
  </si>
  <si>
    <t> -0.024 </t>
  </si>
  <si>
    <t> M.Kohl </t>
  </si>
  <si>
    <t> BBS 76 </t>
  </si>
  <si>
    <t>2446381.477 </t>
  </si>
  <si>
    <t> 11.11.1985 23:26 </t>
  </si>
  <si>
    <t> J.Borovicka </t>
  </si>
  <si>
    <t> BRNO 27 </t>
  </si>
  <si>
    <t>2446393.694 </t>
  </si>
  <si>
    <t> 24.11.1985 04:39 </t>
  </si>
  <si>
    <t> -0.027 </t>
  </si>
  <si>
    <t> R.Hill </t>
  </si>
  <si>
    <t>2446400.682 </t>
  </si>
  <si>
    <t> 01.12.1985 04:22 </t>
  </si>
  <si>
    <t> -0.023 </t>
  </si>
  <si>
    <t>2446402.424 </t>
  </si>
  <si>
    <t> 02.12.1985 22:10 </t>
  </si>
  <si>
    <t> BBS 79 </t>
  </si>
  <si>
    <t>2446402.430 </t>
  </si>
  <si>
    <t> 02.12.1985 22:19 </t>
  </si>
  <si>
    <t>2446416.397 </t>
  </si>
  <si>
    <t> 16.12.1985 21:31 </t>
  </si>
  <si>
    <t>2446442.585 </t>
  </si>
  <si>
    <t> 12.01.1986 02:02 </t>
  </si>
  <si>
    <t> -0.026 </t>
  </si>
  <si>
    <t> D.Williams </t>
  </si>
  <si>
    <t>2446482.747 </t>
  </si>
  <si>
    <t> 21.02.1986 05:55 </t>
  </si>
  <si>
    <t>2446676.566 </t>
  </si>
  <si>
    <t> 03.09.1986 01:35 </t>
  </si>
  <si>
    <t> -0.016 </t>
  </si>
  <si>
    <t> BBS 81 </t>
  </si>
  <si>
    <t>2446735.924 </t>
  </si>
  <si>
    <t> 01.11.1986 10:10 </t>
  </si>
  <si>
    <t>2446744.654 </t>
  </si>
  <si>
    <t> 10.11.1986 03:41 </t>
  </si>
  <si>
    <t> BBS 82 </t>
  </si>
  <si>
    <t>2446756.879 </t>
  </si>
  <si>
    <t> 22.11.1986 09:05 </t>
  </si>
  <si>
    <t>2446805.766 </t>
  </si>
  <si>
    <t> 10.01.1987 06:23 </t>
  </si>
  <si>
    <t>2446819.734 </t>
  </si>
  <si>
    <t> 24.01.1987 05:36 </t>
  </si>
  <si>
    <t>2447114.822 </t>
  </si>
  <si>
    <t> 15.11.1987 07:43 </t>
  </si>
  <si>
    <t>2447116.565 </t>
  </si>
  <si>
    <t> 17.11.1987 01:33 </t>
  </si>
  <si>
    <t> BBS 86 </t>
  </si>
  <si>
    <t>2447121.807 </t>
  </si>
  <si>
    <t> 22.11.1987 07:22 </t>
  </si>
  <si>
    <t>2447170.697 </t>
  </si>
  <si>
    <t> 10.01.1988 04:43 </t>
  </si>
  <si>
    <t>2447205.613 </t>
  </si>
  <si>
    <t> 14.02.1988 02:42 </t>
  </si>
  <si>
    <t> M.Smith </t>
  </si>
  <si>
    <t>2447207.361 </t>
  </si>
  <si>
    <t> 15.02.1988 20:39 </t>
  </si>
  <si>
    <t> BBS 87 </t>
  </si>
  <si>
    <t>2447207.363 </t>
  </si>
  <si>
    <t> 15.02.1988 20:42 </t>
  </si>
  <si>
    <t>2447212.604 </t>
  </si>
  <si>
    <t> 21.02.1988 02:29 </t>
  </si>
  <si>
    <t> -0.018 </t>
  </si>
  <si>
    <t>2447411.641 </t>
  </si>
  <si>
    <t> 07.09.1988 03:23 </t>
  </si>
  <si>
    <t> -0.031 </t>
  </si>
  <si>
    <t> BBS 89 </t>
  </si>
  <si>
    <t>2447481.493 </t>
  </si>
  <si>
    <t> 15.11.1988 23:49 </t>
  </si>
  <si>
    <t> BBS 90 </t>
  </si>
  <si>
    <t>2447530.381 </t>
  </si>
  <si>
    <t> 03.01.1989 21:08 </t>
  </si>
  <si>
    <t> BBS 91 </t>
  </si>
  <si>
    <t>2447535.618 </t>
  </si>
  <si>
    <t> 09.01.1989 02:49 </t>
  </si>
  <si>
    <t>2447551.336 </t>
  </si>
  <si>
    <t> 24.01.1989 20:03 </t>
  </si>
  <si>
    <t>2447558.324 </t>
  </si>
  <si>
    <t> 31.01.1989 19:46 </t>
  </si>
  <si>
    <t> -0.017 </t>
  </si>
  <si>
    <t>2447565.303 </t>
  </si>
  <si>
    <t> 07.02.1989 19:16 </t>
  </si>
  <si>
    <t> E.Blättler </t>
  </si>
  <si>
    <t>2447565.307 </t>
  </si>
  <si>
    <t> 07.02.1989 19:22 </t>
  </si>
  <si>
    <t>2447769.588 </t>
  </si>
  <si>
    <t> 31.08.1989 02:06 </t>
  </si>
  <si>
    <t> BBS 92 </t>
  </si>
  <si>
    <t>2447919.749 </t>
  </si>
  <si>
    <t> 28.01.1990 05:58 </t>
  </si>
  <si>
    <t>2448174.663 </t>
  </si>
  <si>
    <t> 10.10.1990 03:54 </t>
  </si>
  <si>
    <t> -0.036 </t>
  </si>
  <si>
    <t> BBS 96 </t>
  </si>
  <si>
    <t>2448298.644 </t>
  </si>
  <si>
    <t> 11.02.1991 03:27 </t>
  </si>
  <si>
    <t>2448307.374 </t>
  </si>
  <si>
    <t> 19.02.1991 20:58 </t>
  </si>
  <si>
    <t> BBS 97 </t>
  </si>
  <si>
    <t>2448623.409 </t>
  </si>
  <si>
    <t> 01.01.1992 21:48 </t>
  </si>
  <si>
    <t> BBS 99 </t>
  </si>
  <si>
    <t>2448651.347 </t>
  </si>
  <si>
    <t> 29.01.1992 20:19 </t>
  </si>
  <si>
    <t> BBS 100 </t>
  </si>
  <si>
    <t>2449002.300 </t>
  </si>
  <si>
    <t> 14.01.1993 19:12 </t>
  </si>
  <si>
    <t> -0.030 </t>
  </si>
  <si>
    <t> BBS 103 </t>
  </si>
  <si>
    <t>2449335.796 </t>
  </si>
  <si>
    <t> 14.12.1993 07:06 </t>
  </si>
  <si>
    <t>2449632.633 </t>
  </si>
  <si>
    <t> 07.10.1994 03:11 </t>
  </si>
  <si>
    <t> P.Molik </t>
  </si>
  <si>
    <t>OEJV 0060 </t>
  </si>
  <si>
    <t>2449737.395 </t>
  </si>
  <si>
    <t> 19.01.1995 21:28 </t>
  </si>
  <si>
    <t> BBS 108 </t>
  </si>
  <si>
    <t>2449779.300 </t>
  </si>
  <si>
    <t> 02.03.1995 19:12 </t>
  </si>
  <si>
    <t>2449786.280 </t>
  </si>
  <si>
    <t> 09.03.1995 18:43 </t>
  </si>
  <si>
    <t>2450123.264 </t>
  </si>
  <si>
    <t> 09.02.1996 18:20 </t>
  </si>
  <si>
    <t> -0.035 </t>
  </si>
  <si>
    <t> BBS 111 </t>
  </si>
  <si>
    <t>2450453.286 </t>
  </si>
  <si>
    <t> 04.01.1997 18:51 </t>
  </si>
  <si>
    <t> BBS 114 </t>
  </si>
  <si>
    <t>2450844.404 </t>
  </si>
  <si>
    <t> 30.01.1998 21:41 </t>
  </si>
  <si>
    <t> BBS 117 </t>
  </si>
  <si>
    <t>2452267.4332 </t>
  </si>
  <si>
    <t> 23.12.2001 22:23 </t>
  </si>
  <si>
    <t> -0.0238 </t>
  </si>
  <si>
    <t>E </t>
  </si>
  <si>
    <t>?</t>
  </si>
  <si>
    <t> Sarounova &amp; Wolf </t>
  </si>
  <si>
    <t>IBVS 5594 </t>
  </si>
  <si>
    <t>2452534.581 </t>
  </si>
  <si>
    <t> 17.09.2002 01:56 </t>
  </si>
  <si>
    <t> BBS 129 </t>
  </si>
  <si>
    <t>2452997.282 </t>
  </si>
  <si>
    <t> 23.12.2003 18:46 </t>
  </si>
  <si>
    <t> BBS 130 </t>
  </si>
  <si>
    <t>2453283.637 </t>
  </si>
  <si>
    <t> 05.10.2004 03:17 </t>
  </si>
  <si>
    <t>OEJV 0003 </t>
  </si>
  <si>
    <t>2454116.5019 </t>
  </si>
  <si>
    <t> 16.01.2007 00:02 </t>
  </si>
  <si>
    <t> -0.0294 </t>
  </si>
  <si>
    <t>C </t>
  </si>
  <si>
    <t> S.Dogru et al. </t>
  </si>
  <si>
    <t>IBVS 5893 </t>
  </si>
  <si>
    <t>2454153.1670 </t>
  </si>
  <si>
    <t> 21.02.2007 16:00 </t>
  </si>
  <si>
    <t> -0.0315 </t>
  </si>
  <si>
    <t> P.Zasche (ESA INTEGRAL) </t>
  </si>
  <si>
    <t>IBVS 5931 </t>
  </si>
  <si>
    <t>2454458.7284 </t>
  </si>
  <si>
    <t> 24.12.2007 05:28 </t>
  </si>
  <si>
    <t> -0.0301 </t>
  </si>
  <si>
    <t>ns</t>
  </si>
  <si>
    <t> J.Bialozynski </t>
  </si>
  <si>
    <t>JAAVSO 36(2);171 </t>
  </si>
  <si>
    <t>2454507.6179 </t>
  </si>
  <si>
    <t> 11.02.2008 02:49 </t>
  </si>
  <si>
    <t> -0.0302 </t>
  </si>
  <si>
    <t>2454830.6369 </t>
  </si>
  <si>
    <t> 30.12.2008 03:17 </t>
  </si>
  <si>
    <t> -0.0317 </t>
  </si>
  <si>
    <t>JAAVSO 37(1);44 </t>
  </si>
  <si>
    <t>2454867.3056 </t>
  </si>
  <si>
    <t> 04.02.2009 19:20 </t>
  </si>
  <si>
    <t>2455209.5276 </t>
  </si>
  <si>
    <t> 13.01.2010 00:39 </t>
  </si>
  <si>
    <t> -0.0354 </t>
  </si>
  <si>
    <t> JAAVSO 38;120 </t>
  </si>
  <si>
    <t>2455565.7188 </t>
  </si>
  <si>
    <t> 04.01.2011 05:15 </t>
  </si>
  <si>
    <t> -0.0398 </t>
  </si>
  <si>
    <t> R.Diethelm </t>
  </si>
  <si>
    <t>IBVS 5992 </t>
  </si>
  <si>
    <t>2455572.7029 </t>
  </si>
  <si>
    <t> 11.01.2011 04:52 </t>
  </si>
  <si>
    <t> -0.0400 </t>
  </si>
  <si>
    <t> R.Poklar </t>
  </si>
  <si>
    <t> JAAVSO 39;177 </t>
  </si>
  <si>
    <t>2455937.6270 </t>
  </si>
  <si>
    <t> 11.01.2012 03:02 </t>
  </si>
  <si>
    <t> -0.0418 </t>
  </si>
  <si>
    <t> JAAVSO 41;122 </t>
  </si>
  <si>
    <t>2455937.6290 </t>
  </si>
  <si>
    <t> 11.01.2012 03:05 </t>
  </si>
  <si>
    <t>IBVS 6029 </t>
  </si>
  <si>
    <t>2456237.9499 </t>
  </si>
  <si>
    <t> 06.11.2012 10:47 </t>
  </si>
  <si>
    <t> -0.0407 </t>
  </si>
  <si>
    <t>IBVS 6042 </t>
  </si>
  <si>
    <t>2456609.8632 </t>
  </si>
  <si>
    <t> 13.11.2013 08:43 </t>
  </si>
  <si>
    <t> -0.0375 </t>
  </si>
  <si>
    <t> JAAVSO 42;426 </t>
  </si>
  <si>
    <t>2425624.287 </t>
  </si>
  <si>
    <t> 12.01.1929 18:53 </t>
  </si>
  <si>
    <t> -0.086 </t>
  </si>
  <si>
    <t>P </t>
  </si>
  <si>
    <t> M.Döppner </t>
  </si>
  <si>
    <t>2425645.271 </t>
  </si>
  <si>
    <t> 02.02.1929 18:30 </t>
  </si>
  <si>
    <t> -0.055 </t>
  </si>
  <si>
    <t>2425652.274 </t>
  </si>
  <si>
    <t> 09.02.1929 18:34 </t>
  </si>
  <si>
    <t>2425889.706 </t>
  </si>
  <si>
    <t> 05.10.1929 04:56 </t>
  </si>
  <si>
    <t> -0.068 </t>
  </si>
  <si>
    <t> K.Kordylewski </t>
  </si>
  <si>
    <t>2426310.515 </t>
  </si>
  <si>
    <t> 30.11.1930 00:21 </t>
  </si>
  <si>
    <t> -0.059 </t>
  </si>
  <si>
    <t> J.Pagaczewski </t>
  </si>
  <si>
    <t>2426331.4620 </t>
  </si>
  <si>
    <t> 20.12.1930 23:05 </t>
  </si>
  <si>
    <t> -0.0643 </t>
  </si>
  <si>
    <t>2426331.483 </t>
  </si>
  <si>
    <t> 20.12.1930 23:35 </t>
  </si>
  <si>
    <t> -0.043 </t>
  </si>
  <si>
    <t>2426352.417 </t>
  </si>
  <si>
    <t> 10.01.1931 22:00 </t>
  </si>
  <si>
    <t> -0.062 </t>
  </si>
  <si>
    <t>2426415.308 </t>
  </si>
  <si>
    <t> 14.03.1931 19:23 </t>
  </si>
  <si>
    <t> -0.029 </t>
  </si>
  <si>
    <t>2426654.502 </t>
  </si>
  <si>
    <t> 09.11.1931 00:02 </t>
  </si>
  <si>
    <t> -0.045 </t>
  </si>
  <si>
    <t>2426661.509 </t>
  </si>
  <si>
    <t> 16.11.1931 00:12 </t>
  </si>
  <si>
    <t>2427719.527 </t>
  </si>
  <si>
    <t> 09.10.1934 00:38 </t>
  </si>
  <si>
    <t> -0.115 </t>
  </si>
  <si>
    <t>2428504.542 </t>
  </si>
  <si>
    <t> 02.12.1936 01:00 </t>
  </si>
  <si>
    <t> 0.048 </t>
  </si>
  <si>
    <t>2428938.3620 </t>
  </si>
  <si>
    <t> 08.02.1938 20:41 </t>
  </si>
  <si>
    <t> -0.0274 </t>
  </si>
  <si>
    <t>2429163.628 </t>
  </si>
  <si>
    <t> 22.09.1938 03:04 </t>
  </si>
  <si>
    <t>2429219.467 </t>
  </si>
  <si>
    <t> 16.11.1938 23:12 </t>
  </si>
  <si>
    <t> -0.038 </t>
  </si>
  <si>
    <t>2429317.270 </t>
  </si>
  <si>
    <t> 22.02.1939 18:28 </t>
  </si>
  <si>
    <t>2429617.535 </t>
  </si>
  <si>
    <t> 20.12.1939 00:50 </t>
  </si>
  <si>
    <t> -0.071 </t>
  </si>
  <si>
    <t>2430263.626 </t>
  </si>
  <si>
    <t> 26.09.1941 03:01 </t>
  </si>
  <si>
    <t>2430813.642 </t>
  </si>
  <si>
    <t> 30.03.1943 03:24 </t>
  </si>
  <si>
    <t> -0.013 </t>
  </si>
  <si>
    <t>2431077.359 </t>
  </si>
  <si>
    <t> 18.12.1943 20:36 </t>
  </si>
  <si>
    <t> 0.050 </t>
  </si>
  <si>
    <t>2431494.616 </t>
  </si>
  <si>
    <t> 08.02.1945 02:47 </t>
  </si>
  <si>
    <t>2431796.680 </t>
  </si>
  <si>
    <t> 07.12.1945 04:19 </t>
  </si>
  <si>
    <t>2432805.911 </t>
  </si>
  <si>
    <t> 11.09.1948 09:51 </t>
  </si>
  <si>
    <t> 0.005 </t>
  </si>
  <si>
    <t>2432835.603 </t>
  </si>
  <si>
    <t> 11.10.1948 02:28 </t>
  </si>
  <si>
    <t> 0.014 </t>
  </si>
  <si>
    <t>2432884.482 </t>
  </si>
  <si>
    <t> 28.11.1948 23:34 </t>
  </si>
  <si>
    <t> 0.004 </t>
  </si>
  <si>
    <t> A.Szczepanowska </t>
  </si>
  <si>
    <t>2432884.510 </t>
  </si>
  <si>
    <t> 29.11.1948 00:14 </t>
  </si>
  <si>
    <t> 0.032 </t>
  </si>
  <si>
    <t>2432891.485 </t>
  </si>
  <si>
    <t> 05.12.1948 23:38 </t>
  </si>
  <si>
    <t> 0.023 </t>
  </si>
  <si>
    <t>2432940.3555 </t>
  </si>
  <si>
    <t> 23.01.1949 20:31 </t>
  </si>
  <si>
    <t> 0.0035 </t>
  </si>
  <si>
    <t>2432940.357 </t>
  </si>
  <si>
    <t> 23.01.1949 20:34 </t>
  </si>
  <si>
    <t>2432968.292 </t>
  </si>
  <si>
    <t> 20.02.1949 19:00 </t>
  </si>
  <si>
    <t> 0.003 </t>
  </si>
  <si>
    <t>2433186.595 </t>
  </si>
  <si>
    <t> 27.09.1949 02:16 </t>
  </si>
  <si>
    <t> 0.049 </t>
  </si>
  <si>
    <t>2433219.720 </t>
  </si>
  <si>
    <t> 30.10.1949 05:16 </t>
  </si>
  <si>
    <t>2433305.282 </t>
  </si>
  <si>
    <t> 23.01.1950 18:46 </t>
  </si>
  <si>
    <t>2434059.574 </t>
  </si>
  <si>
    <t> 17.02.1952 01:46 </t>
  </si>
  <si>
    <t>2434272.565 </t>
  </si>
  <si>
    <t> 17.09.1952 01:33 </t>
  </si>
  <si>
    <t>2434361.641 </t>
  </si>
  <si>
    <t> 15.12.1952 03:23 </t>
  </si>
  <si>
    <t>2434387.830 </t>
  </si>
  <si>
    <t> 10.01.1953 07:55 </t>
  </si>
  <si>
    <t>2434740.532 </t>
  </si>
  <si>
    <t> 29.12.1953 00:46 </t>
  </si>
  <si>
    <t>2434780.692 </t>
  </si>
  <si>
    <t> 07.02.1954 04:36 </t>
  </si>
  <si>
    <t>2435152.600 </t>
  </si>
  <si>
    <t> 14.02.1955 02:24 </t>
  </si>
  <si>
    <t>2435475.621 </t>
  </si>
  <si>
    <t> 03.01.1956 02:54 </t>
  </si>
  <si>
    <t>2435833.560 </t>
  </si>
  <si>
    <t> 26.12.1956 01:26 </t>
  </si>
  <si>
    <t>2436163.563 </t>
  </si>
  <si>
    <t> 21.11.1957 01:30 </t>
  </si>
  <si>
    <t> -0.010 </t>
  </si>
  <si>
    <t>2436598.357 </t>
  </si>
  <si>
    <t> 29.01.1959 20:34 </t>
  </si>
  <si>
    <t> 0.016 </t>
  </si>
  <si>
    <t>2437235.592 </t>
  </si>
  <si>
    <t> 28.10.1960 02:12 </t>
  </si>
  <si>
    <t> -0.060 </t>
  </si>
  <si>
    <t>2437614.528 </t>
  </si>
  <si>
    <t> 11.11.1961 00:40 </t>
  </si>
  <si>
    <t> -0.019 </t>
  </si>
  <si>
    <t>2441335.386 </t>
  </si>
  <si>
    <t> 18.01.1972 21:15 </t>
  </si>
  <si>
    <t>2442433.660 </t>
  </si>
  <si>
    <t> 21.01.1975 03:50 </t>
  </si>
  <si>
    <t>2442721.759 </t>
  </si>
  <si>
    <t> 05.11.1975 06:12 </t>
  </si>
  <si>
    <t>2442740.965 </t>
  </si>
  <si>
    <t> 24.11.1975 11:09 </t>
  </si>
  <si>
    <t>2449382.943 </t>
  </si>
  <si>
    <t> 30.01.1994 10:37 </t>
  </si>
  <si>
    <t> -0.028 </t>
  </si>
  <si>
    <t> K.Hirosawa </t>
  </si>
  <si>
    <t>2449382.958 </t>
  </si>
  <si>
    <t> 30.01.1994 10:59 </t>
  </si>
  <si>
    <t> Y.Sekino </t>
  </si>
  <si>
    <t>2449749.616 </t>
  </si>
  <si>
    <t> 01.02.1995 02:47 </t>
  </si>
  <si>
    <t>2449749.620 </t>
  </si>
  <si>
    <t> 01.02.1995 02:52 </t>
  </si>
  <si>
    <t>2449770.572 </t>
  </si>
  <si>
    <t> 22.02.1995 01:43 </t>
  </si>
  <si>
    <t>2450044.704 </t>
  </si>
  <si>
    <t> 23.11.1995 04:53 </t>
  </si>
  <si>
    <t>2450091.848 </t>
  </si>
  <si>
    <t> 09.01.1996 08:21 </t>
  </si>
  <si>
    <t>2450154.704 </t>
  </si>
  <si>
    <t> 12.03.1996 04:53 </t>
  </si>
  <si>
    <t>2450842.661 </t>
  </si>
  <si>
    <t> 29.01.1998 03:51 </t>
  </si>
  <si>
    <t>2451144.733 </t>
  </si>
  <si>
    <t> 27.11.1998 05:35 </t>
  </si>
  <si>
    <t>2451144.737 </t>
  </si>
  <si>
    <t> 27.11.1998 05:41 </t>
  </si>
  <si>
    <t>2451169.175 </t>
  </si>
  <si>
    <t> 21.12.1998 16:12 </t>
  </si>
  <si>
    <t> S.Kiyota </t>
  </si>
  <si>
    <t>2451523.622 </t>
  </si>
  <si>
    <t> 11.12.1999 02:55 </t>
  </si>
  <si>
    <t>2451546.325 </t>
  </si>
  <si>
    <t> 02.01.2000 19:48 </t>
  </si>
  <si>
    <t>2451551.560 </t>
  </si>
  <si>
    <t> 08.01.2000 01:26 </t>
  </si>
  <si>
    <t>2451914.7330 </t>
  </si>
  <si>
    <t> 05.01.2001 05:35 </t>
  </si>
  <si>
    <t> -0.0204 </t>
  </si>
  <si>
    <t> S.Dvorak </t>
  </si>
  <si>
    <t>2452230.7663 </t>
  </si>
  <si>
    <t> 17.11.2001 06:23 </t>
  </si>
  <si>
    <t> -0.0235 </t>
  </si>
  <si>
    <t>2452244.7344 </t>
  </si>
  <si>
    <t> 01.12.2001 05:37 </t>
  </si>
  <si>
    <t>2452265.6872 </t>
  </si>
  <si>
    <t> 22.12.2001 04:29 </t>
  </si>
  <si>
    <t> -0.0237 </t>
  </si>
  <si>
    <t> A.Howell </t>
  </si>
  <si>
    <t>2452281.417 </t>
  </si>
  <si>
    <t> 06.01.2002 22:00 </t>
  </si>
  <si>
    <t>2452300.609 </t>
  </si>
  <si>
    <t> 26.01.2002 02:36 </t>
  </si>
  <si>
    <t> M.Simonsen </t>
  </si>
  <si>
    <t>2452616.6417 </t>
  </si>
  <si>
    <t> 08.12.2002 03:24 </t>
  </si>
  <si>
    <t> -0.0267 </t>
  </si>
  <si>
    <t>2452644.580 </t>
  </si>
  <si>
    <t> 05.01.2003 01:55 </t>
  </si>
  <si>
    <t> C.Stephan </t>
  </si>
  <si>
    <t>2452979.8191 </t>
  </si>
  <si>
    <t> 06.12.2003 07:39 </t>
  </si>
  <si>
    <t> -0.0291 </t>
  </si>
  <si>
    <t>2453049.6608 </t>
  </si>
  <si>
    <t> 14.02.2004 03:51 </t>
  </si>
  <si>
    <t> -0.0297 </t>
  </si>
  <si>
    <t>2453077.5979 </t>
  </si>
  <si>
    <t> 13.03.2004 02:20 </t>
  </si>
  <si>
    <t> -0.0295 </t>
  </si>
  <si>
    <t>2453351.726 </t>
  </si>
  <si>
    <t> 12.12.2004 05:25 </t>
  </si>
  <si>
    <t> -0.032 </t>
  </si>
  <si>
    <t>2453409.3487 </t>
  </si>
  <si>
    <t> 07.02.2005 20:22 </t>
  </si>
  <si>
    <t> M. Zejda et al. </t>
  </si>
  <si>
    <t>IBVS 5741 </t>
  </si>
  <si>
    <t>2453409.352 </t>
  </si>
  <si>
    <t> 07.02.2005 20:26 </t>
  </si>
  <si>
    <t> V.Novotný </t>
  </si>
  <si>
    <t>2453688.7169 </t>
  </si>
  <si>
    <t> 14.11.2005 05:12 </t>
  </si>
  <si>
    <t> -0.0305 </t>
  </si>
  <si>
    <t>2454100.7868 </t>
  </si>
  <si>
    <t> 31.12.2006 06:52 </t>
  </si>
  <si>
    <t> -0.0300 </t>
  </si>
  <si>
    <t>2454149.676 </t>
  </si>
  <si>
    <t> 18.02.2007 04:13 </t>
  </si>
  <si>
    <t>2454170.6298 </t>
  </si>
  <si>
    <t> 11.03.2007 03:06 </t>
  </si>
  <si>
    <t> -0.0293 </t>
  </si>
  <si>
    <t> H.Gerner </t>
  </si>
  <si>
    <t>2455247.945 </t>
  </si>
  <si>
    <t> 20.02.2010 10:40 </t>
  </si>
  <si>
    <t>2456230.9664 </t>
  </si>
  <si>
    <t> 30.10.2012 11:11 </t>
  </si>
  <si>
    <t> -0.0399 </t>
  </si>
  <si>
    <t> J.A.Howell </t>
  </si>
  <si>
    <t>JAVSO 49, 108</t>
  </si>
  <si>
    <t>JAVSO 49, 256</t>
  </si>
  <si>
    <t>JAVSO, 50, 133</t>
  </si>
  <si>
    <t>JAAVSO 51, 134</t>
  </si>
  <si>
    <t>JAAVSO52#1</t>
  </si>
  <si>
    <t>Next ToM-P</t>
  </si>
  <si>
    <t>Next ToM-S</t>
  </si>
  <si>
    <t>10.20-13.30</t>
  </si>
  <si>
    <t xml:space="preserve">Mag p 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</si>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</sst>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$#,##0_);&quot;($&quot;#,##0\)"/>
    <numFmt numFmtId="165" formatCode="m/d/yyyy\ h:mm"/>
    <numFmt numFmtId="166" formatCode="0.00000"/>
    <numFmt numFmtId="167" formatCode="dd/mm/yyyy"/>
  </numFmts>
  <fonts count="18" x14ac:knownFonts="1">
    <font>
      <sz val="10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6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4" fillId="0" borderId="0" applyFill="0" applyBorder="0" applyProtection="0">
      <alignment vertical="top"/>
    </xf>
    <xf numFmtId="164" fontId="14" fillId="0" borderId="0" applyFill="0" applyBorder="0" applyProtection="0">
      <alignment vertical="top"/>
    </xf>
    <xf numFmtId="0" fontId="14" fillId="0" borderId="0" applyFill="0" applyBorder="0" applyProtection="0">
      <alignment vertical="top"/>
    </xf>
    <xf numFmtId="2" fontId="14" fillId="0" borderId="0" applyFill="0" applyBorder="0" applyProtection="0">
      <alignment vertical="top"/>
    </xf>
    <xf numFmtId="0" fontId="13" fillId="0" borderId="0" applyNumberFormat="0" applyFill="0" applyBorder="0" applyProtection="0">
      <alignment vertical="top"/>
    </xf>
    <xf numFmtId="0" fontId="14" fillId="0" borderId="0"/>
    <xf numFmtId="0" fontId="14" fillId="0" borderId="0"/>
  </cellStyleXfs>
  <cellXfs count="81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2" fillId="0" borderId="1" xfId="0" applyFont="1" applyBorder="1" applyAlignment="1">
      <alignment horizontal="left"/>
    </xf>
    <xf numFmtId="0" fontId="3" fillId="0" borderId="0" xfId="0" applyFont="1" applyAlignment="1"/>
    <xf numFmtId="0" fontId="4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5" fillId="0" borderId="0" xfId="0" applyFont="1">
      <alignment vertical="top"/>
    </xf>
    <xf numFmtId="0" fontId="6" fillId="0" borderId="0" xfId="0" applyFont="1">
      <alignment vertical="top"/>
    </xf>
    <xf numFmtId="0" fontId="7" fillId="0" borderId="0" xfId="0" applyFont="1">
      <alignment vertical="top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0" fillId="0" borderId="4" xfId="0" applyBorder="1" applyAlignment="1">
      <alignment horizontal="center"/>
    </xf>
    <xf numFmtId="0" fontId="8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2" xfId="0" applyBorder="1">
      <alignment vertical="top"/>
    </xf>
    <xf numFmtId="165" fontId="8" fillId="0" borderId="0" xfId="0" applyNumberFormat="1" applyFont="1">
      <alignment vertical="top"/>
    </xf>
    <xf numFmtId="0" fontId="4" fillId="0" borderId="4" xfId="0" applyFont="1" applyBorder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0" fillId="0" borderId="0" xfId="0" applyAlignment="1">
      <alignment horizontal="left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>
      <alignment vertical="top"/>
    </xf>
    <xf numFmtId="0" fontId="10" fillId="0" borderId="0" xfId="6" applyFont="1" applyAlignment="1">
      <alignment horizontal="left" vertical="center"/>
    </xf>
    <xf numFmtId="0" fontId="10" fillId="0" borderId="0" xfId="6" applyFont="1" applyAlignment="1">
      <alignment horizontal="center" vertical="center"/>
    </xf>
    <xf numFmtId="0" fontId="10" fillId="0" borderId="0" xfId="6" applyFont="1" applyAlignment="1">
      <alignment horizontal="left"/>
    </xf>
    <xf numFmtId="0" fontId="10" fillId="0" borderId="0" xfId="7" applyFont="1" applyAlignment="1">
      <alignment horizontal="left" vertical="center"/>
    </xf>
    <xf numFmtId="0" fontId="10" fillId="0" borderId="0" xfId="7" applyFont="1" applyAlignment="1">
      <alignment horizontal="center" vertical="center"/>
    </xf>
    <xf numFmtId="0" fontId="10" fillId="0" borderId="0" xfId="7" applyFont="1" applyAlignment="1">
      <alignment horizontal="left"/>
    </xf>
    <xf numFmtId="0" fontId="10" fillId="0" borderId="0" xfId="7" applyFont="1" applyAlignment="1">
      <alignment horizontal="center"/>
    </xf>
    <xf numFmtId="0" fontId="11" fillId="0" borderId="0" xfId="7" applyFont="1" applyAlignment="1">
      <alignment horizontal="left"/>
    </xf>
    <xf numFmtId="0" fontId="11" fillId="0" borderId="0" xfId="7" applyFont="1" applyAlignment="1">
      <alignment horizontal="center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6" applyFont="1"/>
    <xf numFmtId="0" fontId="11" fillId="0" borderId="0" xfId="6" applyFont="1" applyAlignment="1">
      <alignment horizontal="center"/>
    </xf>
    <xf numFmtId="0" fontId="11" fillId="0" borderId="0" xfId="6" applyFont="1" applyAlignment="1">
      <alignment horizontal="left"/>
    </xf>
    <xf numFmtId="0" fontId="12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3" fillId="0" borderId="0" xfId="5" applyNumberFormat="1" applyFill="1" applyBorder="1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2" fillId="2" borderId="11" xfId="0" applyFont="1" applyFill="1" applyBorder="1" applyAlignment="1">
      <alignment horizontal="left" vertical="top" wrapText="1" indent="1"/>
    </xf>
    <xf numFmtId="0" fontId="2" fillId="2" borderId="11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right" vertical="top" wrapText="1"/>
    </xf>
    <xf numFmtId="0" fontId="13" fillId="2" borderId="11" xfId="5" applyNumberFormat="1" applyFill="1" applyBorder="1" applyAlignment="1" applyProtection="1">
      <alignment horizontal="right" vertical="top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167" fontId="2" fillId="0" borderId="0" xfId="0" applyNumberFormat="1" applyFont="1" applyAlignment="1"/>
    <xf numFmtId="167" fontId="0" fillId="0" borderId="0" xfId="0" applyNumberFormat="1" applyAlignment="1"/>
    <xf numFmtId="0" fontId="15" fillId="0" borderId="0" xfId="0" applyFont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166" fontId="15" fillId="0" borderId="0" xfId="0" applyNumberFormat="1" applyFont="1" applyAlignment="1">
      <alignment horizontal="left" vertical="center" wrapText="1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>
      <alignment horizontal="left"/>
    </xf>
    <xf numFmtId="0" fontId="0" fillId="0" borderId="12" xfId="0" applyBorder="1">
      <alignment vertical="top"/>
    </xf>
    <xf numFmtId="0" fontId="16" fillId="0" borderId="15" xfId="0" applyFont="1" applyBorder="1" applyAlignment="1">
      <alignment horizontal="right" vertical="center"/>
    </xf>
    <xf numFmtId="0" fontId="16" fillId="0" borderId="17" xfId="0" applyFont="1" applyBorder="1" applyAlignment="1">
      <alignment horizontal="right" vertical="center"/>
    </xf>
    <xf numFmtId="0" fontId="0" fillId="3" borderId="13" xfId="0" applyFont="1" applyFill="1" applyBorder="1" applyAlignment="1">
      <alignment horizontal="right" vertical="center"/>
    </xf>
    <xf numFmtId="0" fontId="0" fillId="3" borderId="14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right" vertical="center"/>
    </xf>
    <xf numFmtId="0" fontId="17" fillId="0" borderId="16" xfId="0" applyFont="1" applyBorder="1" applyAlignment="1">
      <alignment horizontal="right" vertical="center"/>
    </xf>
    <xf numFmtId="22" fontId="17" fillId="0" borderId="16" xfId="0" applyNumberFormat="1" applyFont="1" applyBorder="1" applyAlignment="1">
      <alignment horizontal="right" vertical="center"/>
    </xf>
    <xf numFmtId="22" fontId="17" fillId="0" borderId="18" xfId="0" applyNumberFormat="1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EQ Ori - O-C Diagr.</a:t>
            </a:r>
          </a:p>
        </c:rich>
      </c:tx>
      <c:layout>
        <c:manualLayout>
          <c:xMode val="edge"/>
          <c:yMode val="edge"/>
          <c:x val="0.38073458707569807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2601557425395"/>
          <c:y val="0.23584978088695488"/>
          <c:w val="0.80581160080335079"/>
          <c:h val="0.53773750042225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Active!$F$21:$F$225</c:f>
              <c:numCache>
                <c:formatCode>General</c:formatCode>
                <c:ptCount val="205"/>
                <c:pt idx="0">
                  <c:v>-3330</c:v>
                </c:pt>
                <c:pt idx="1">
                  <c:v>-3318</c:v>
                </c:pt>
                <c:pt idx="2">
                  <c:v>-3314</c:v>
                </c:pt>
                <c:pt idx="3">
                  <c:v>-3178</c:v>
                </c:pt>
                <c:pt idx="4">
                  <c:v>-2937</c:v>
                </c:pt>
                <c:pt idx="5">
                  <c:v>-2925</c:v>
                </c:pt>
                <c:pt idx="6">
                  <c:v>-2925</c:v>
                </c:pt>
                <c:pt idx="7">
                  <c:v>-2913</c:v>
                </c:pt>
                <c:pt idx="8">
                  <c:v>-2877</c:v>
                </c:pt>
                <c:pt idx="9">
                  <c:v>-2740</c:v>
                </c:pt>
                <c:pt idx="10">
                  <c:v>-2736</c:v>
                </c:pt>
                <c:pt idx="11">
                  <c:v>-2130</c:v>
                </c:pt>
                <c:pt idx="12">
                  <c:v>-1680.5</c:v>
                </c:pt>
                <c:pt idx="13">
                  <c:v>-1432</c:v>
                </c:pt>
                <c:pt idx="14">
                  <c:v>-1303</c:v>
                </c:pt>
                <c:pt idx="15">
                  <c:v>-1271</c:v>
                </c:pt>
                <c:pt idx="16">
                  <c:v>-1215</c:v>
                </c:pt>
                <c:pt idx="17">
                  <c:v>-1043</c:v>
                </c:pt>
                <c:pt idx="18">
                  <c:v>-673</c:v>
                </c:pt>
                <c:pt idx="19">
                  <c:v>-358</c:v>
                </c:pt>
                <c:pt idx="20">
                  <c:v>-207</c:v>
                </c:pt>
                <c:pt idx="21">
                  <c:v>0</c:v>
                </c:pt>
                <c:pt idx="22">
                  <c:v>32</c:v>
                </c:pt>
                <c:pt idx="23">
                  <c:v>205</c:v>
                </c:pt>
                <c:pt idx="24">
                  <c:v>783</c:v>
                </c:pt>
                <c:pt idx="25">
                  <c:v>800</c:v>
                </c:pt>
                <c:pt idx="26">
                  <c:v>828</c:v>
                </c:pt>
                <c:pt idx="27">
                  <c:v>828</c:v>
                </c:pt>
                <c:pt idx="28">
                  <c:v>832</c:v>
                </c:pt>
                <c:pt idx="29">
                  <c:v>860</c:v>
                </c:pt>
                <c:pt idx="30">
                  <c:v>860</c:v>
                </c:pt>
                <c:pt idx="31">
                  <c:v>876</c:v>
                </c:pt>
                <c:pt idx="32">
                  <c:v>1001</c:v>
                </c:pt>
                <c:pt idx="33">
                  <c:v>1020</c:v>
                </c:pt>
                <c:pt idx="34">
                  <c:v>1069</c:v>
                </c:pt>
                <c:pt idx="35">
                  <c:v>1501</c:v>
                </c:pt>
                <c:pt idx="36">
                  <c:v>1623</c:v>
                </c:pt>
                <c:pt idx="37">
                  <c:v>1674</c:v>
                </c:pt>
                <c:pt idx="38">
                  <c:v>1689</c:v>
                </c:pt>
                <c:pt idx="39">
                  <c:v>1891</c:v>
                </c:pt>
                <c:pt idx="40">
                  <c:v>1914</c:v>
                </c:pt>
                <c:pt idx="41">
                  <c:v>2127</c:v>
                </c:pt>
                <c:pt idx="42">
                  <c:v>2312</c:v>
                </c:pt>
                <c:pt idx="43">
                  <c:v>2517</c:v>
                </c:pt>
                <c:pt idx="44">
                  <c:v>2706</c:v>
                </c:pt>
                <c:pt idx="45">
                  <c:v>2955</c:v>
                </c:pt>
                <c:pt idx="46">
                  <c:v>3320</c:v>
                </c:pt>
                <c:pt idx="47">
                  <c:v>3537</c:v>
                </c:pt>
                <c:pt idx="48">
                  <c:v>5022</c:v>
                </c:pt>
                <c:pt idx="49">
                  <c:v>5668</c:v>
                </c:pt>
                <c:pt idx="50">
                  <c:v>6294</c:v>
                </c:pt>
                <c:pt idx="51">
                  <c:v>6297</c:v>
                </c:pt>
                <c:pt idx="52">
                  <c:v>6459</c:v>
                </c:pt>
                <c:pt idx="53">
                  <c:v>6462</c:v>
                </c:pt>
                <c:pt idx="54">
                  <c:v>6473</c:v>
                </c:pt>
                <c:pt idx="55">
                  <c:v>6475</c:v>
                </c:pt>
                <c:pt idx="56">
                  <c:v>6499</c:v>
                </c:pt>
                <c:pt idx="57">
                  <c:v>6499</c:v>
                </c:pt>
                <c:pt idx="58">
                  <c:v>6511</c:v>
                </c:pt>
                <c:pt idx="59">
                  <c:v>6523</c:v>
                </c:pt>
                <c:pt idx="60">
                  <c:v>6678</c:v>
                </c:pt>
                <c:pt idx="61">
                  <c:v>6678</c:v>
                </c:pt>
                <c:pt idx="62">
                  <c:v>6684</c:v>
                </c:pt>
                <c:pt idx="63">
                  <c:v>6692</c:v>
                </c:pt>
                <c:pt idx="64">
                  <c:v>6916</c:v>
                </c:pt>
                <c:pt idx="65">
                  <c:v>6936</c:v>
                </c:pt>
                <c:pt idx="66">
                  <c:v>6952</c:v>
                </c:pt>
                <c:pt idx="67">
                  <c:v>7061</c:v>
                </c:pt>
                <c:pt idx="68">
                  <c:v>7101</c:v>
                </c:pt>
                <c:pt idx="69">
                  <c:v>7120</c:v>
                </c:pt>
                <c:pt idx="70">
                  <c:v>7132</c:v>
                </c:pt>
                <c:pt idx="71">
                  <c:v>7310</c:v>
                </c:pt>
                <c:pt idx="72">
                  <c:v>7537</c:v>
                </c:pt>
                <c:pt idx="73">
                  <c:v>7541</c:v>
                </c:pt>
                <c:pt idx="74">
                  <c:v>7542</c:v>
                </c:pt>
                <c:pt idx="75">
                  <c:v>7545</c:v>
                </c:pt>
                <c:pt idx="76">
                  <c:v>7562</c:v>
                </c:pt>
                <c:pt idx="77">
                  <c:v>7565</c:v>
                </c:pt>
                <c:pt idx="78">
                  <c:v>7569</c:v>
                </c:pt>
                <c:pt idx="79">
                  <c:v>7698</c:v>
                </c:pt>
                <c:pt idx="80">
                  <c:v>7711</c:v>
                </c:pt>
                <c:pt idx="81">
                  <c:v>7743</c:v>
                </c:pt>
                <c:pt idx="82">
                  <c:v>7775</c:v>
                </c:pt>
                <c:pt idx="83">
                  <c:v>7896</c:v>
                </c:pt>
                <c:pt idx="84">
                  <c:v>7924</c:v>
                </c:pt>
                <c:pt idx="85">
                  <c:v>7932</c:v>
                </c:pt>
                <c:pt idx="86">
                  <c:v>7964</c:v>
                </c:pt>
                <c:pt idx="87">
                  <c:v>7964</c:v>
                </c:pt>
                <c:pt idx="88">
                  <c:v>7968</c:v>
                </c:pt>
                <c:pt idx="89">
                  <c:v>7984</c:v>
                </c:pt>
                <c:pt idx="90">
                  <c:v>7988</c:v>
                </c:pt>
                <c:pt idx="91">
                  <c:v>8384</c:v>
                </c:pt>
                <c:pt idx="92">
                  <c:v>8392</c:v>
                </c:pt>
                <c:pt idx="93">
                  <c:v>8400</c:v>
                </c:pt>
                <c:pt idx="94">
                  <c:v>8400</c:v>
                </c:pt>
                <c:pt idx="95">
                  <c:v>8404</c:v>
                </c:pt>
                <c:pt idx="96">
                  <c:v>8404</c:v>
                </c:pt>
                <c:pt idx="97">
                  <c:v>8409</c:v>
                </c:pt>
                <c:pt idx="98">
                  <c:v>8558</c:v>
                </c:pt>
                <c:pt idx="99">
                  <c:v>8565</c:v>
                </c:pt>
                <c:pt idx="100">
                  <c:v>8569</c:v>
                </c:pt>
                <c:pt idx="101">
                  <c:v>8570</c:v>
                </c:pt>
                <c:pt idx="102">
                  <c:v>8570</c:v>
                </c:pt>
                <c:pt idx="103">
                  <c:v>8578</c:v>
                </c:pt>
                <c:pt idx="104">
                  <c:v>8593</c:v>
                </c:pt>
                <c:pt idx="105">
                  <c:v>8616</c:v>
                </c:pt>
                <c:pt idx="106">
                  <c:v>8727</c:v>
                </c:pt>
                <c:pt idx="107">
                  <c:v>8761</c:v>
                </c:pt>
                <c:pt idx="108">
                  <c:v>8766</c:v>
                </c:pt>
                <c:pt idx="109">
                  <c:v>8773</c:v>
                </c:pt>
                <c:pt idx="110">
                  <c:v>8801</c:v>
                </c:pt>
                <c:pt idx="111">
                  <c:v>8809</c:v>
                </c:pt>
                <c:pt idx="112">
                  <c:v>8978</c:v>
                </c:pt>
                <c:pt idx="113">
                  <c:v>8979</c:v>
                </c:pt>
                <c:pt idx="114">
                  <c:v>8982</c:v>
                </c:pt>
                <c:pt idx="115">
                  <c:v>9010</c:v>
                </c:pt>
                <c:pt idx="116">
                  <c:v>9030</c:v>
                </c:pt>
                <c:pt idx="117">
                  <c:v>9031</c:v>
                </c:pt>
                <c:pt idx="118">
                  <c:v>9031</c:v>
                </c:pt>
                <c:pt idx="119">
                  <c:v>9034</c:v>
                </c:pt>
                <c:pt idx="120">
                  <c:v>9148</c:v>
                </c:pt>
                <c:pt idx="121">
                  <c:v>9188</c:v>
                </c:pt>
                <c:pt idx="122">
                  <c:v>9216</c:v>
                </c:pt>
                <c:pt idx="123">
                  <c:v>9219</c:v>
                </c:pt>
                <c:pt idx="124">
                  <c:v>9228</c:v>
                </c:pt>
                <c:pt idx="125">
                  <c:v>9232</c:v>
                </c:pt>
                <c:pt idx="126">
                  <c:v>9236</c:v>
                </c:pt>
                <c:pt idx="127">
                  <c:v>9236</c:v>
                </c:pt>
                <c:pt idx="128">
                  <c:v>9353</c:v>
                </c:pt>
                <c:pt idx="129">
                  <c:v>9439</c:v>
                </c:pt>
                <c:pt idx="130">
                  <c:v>9585</c:v>
                </c:pt>
                <c:pt idx="131">
                  <c:v>9656</c:v>
                </c:pt>
                <c:pt idx="132">
                  <c:v>9661</c:v>
                </c:pt>
                <c:pt idx="133">
                  <c:v>9842</c:v>
                </c:pt>
                <c:pt idx="134">
                  <c:v>9858</c:v>
                </c:pt>
                <c:pt idx="135">
                  <c:v>10059</c:v>
                </c:pt>
                <c:pt idx="136">
                  <c:v>10250</c:v>
                </c:pt>
                <c:pt idx="137">
                  <c:v>10277</c:v>
                </c:pt>
                <c:pt idx="138">
                  <c:v>10277</c:v>
                </c:pt>
                <c:pt idx="139">
                  <c:v>10420</c:v>
                </c:pt>
                <c:pt idx="140">
                  <c:v>10480</c:v>
                </c:pt>
                <c:pt idx="141">
                  <c:v>10487</c:v>
                </c:pt>
                <c:pt idx="142">
                  <c:v>10487</c:v>
                </c:pt>
                <c:pt idx="143">
                  <c:v>10499</c:v>
                </c:pt>
                <c:pt idx="144">
                  <c:v>10504</c:v>
                </c:pt>
                <c:pt idx="145">
                  <c:v>10508</c:v>
                </c:pt>
                <c:pt idx="146">
                  <c:v>10656</c:v>
                </c:pt>
                <c:pt idx="147">
                  <c:v>10683</c:v>
                </c:pt>
                <c:pt idx="148">
                  <c:v>10701</c:v>
                </c:pt>
                <c:pt idx="149">
                  <c:v>10719</c:v>
                </c:pt>
                <c:pt idx="150">
                  <c:v>10890</c:v>
                </c:pt>
                <c:pt idx="151">
                  <c:v>11113</c:v>
                </c:pt>
                <c:pt idx="152">
                  <c:v>11114</c:v>
                </c:pt>
                <c:pt idx="153">
                  <c:v>11286</c:v>
                </c:pt>
                <c:pt idx="154">
                  <c:v>11286</c:v>
                </c:pt>
                <c:pt idx="155">
                  <c:v>11300</c:v>
                </c:pt>
                <c:pt idx="156">
                  <c:v>11503</c:v>
                </c:pt>
                <c:pt idx="157">
                  <c:v>11516</c:v>
                </c:pt>
                <c:pt idx="158">
                  <c:v>11519</c:v>
                </c:pt>
                <c:pt idx="159">
                  <c:v>11727</c:v>
                </c:pt>
                <c:pt idx="160">
                  <c:v>11908</c:v>
                </c:pt>
                <c:pt idx="161">
                  <c:v>11916</c:v>
                </c:pt>
                <c:pt idx="162">
                  <c:v>11928</c:v>
                </c:pt>
                <c:pt idx="163">
                  <c:v>11929</c:v>
                </c:pt>
                <c:pt idx="164">
                  <c:v>11937</c:v>
                </c:pt>
                <c:pt idx="165">
                  <c:v>11948</c:v>
                </c:pt>
                <c:pt idx="166">
                  <c:v>12082</c:v>
                </c:pt>
                <c:pt idx="167">
                  <c:v>12129</c:v>
                </c:pt>
                <c:pt idx="168">
                  <c:v>12145</c:v>
                </c:pt>
                <c:pt idx="169">
                  <c:v>12337</c:v>
                </c:pt>
                <c:pt idx="170">
                  <c:v>12347</c:v>
                </c:pt>
                <c:pt idx="171">
                  <c:v>12377</c:v>
                </c:pt>
                <c:pt idx="172">
                  <c:v>12393</c:v>
                </c:pt>
                <c:pt idx="173">
                  <c:v>12511</c:v>
                </c:pt>
                <c:pt idx="174">
                  <c:v>12550</c:v>
                </c:pt>
                <c:pt idx="175">
                  <c:v>12583</c:v>
                </c:pt>
                <c:pt idx="176">
                  <c:v>12583</c:v>
                </c:pt>
                <c:pt idx="177">
                  <c:v>12583</c:v>
                </c:pt>
                <c:pt idx="178">
                  <c:v>12743</c:v>
                </c:pt>
                <c:pt idx="179">
                  <c:v>12979</c:v>
                </c:pt>
                <c:pt idx="180">
                  <c:v>12988</c:v>
                </c:pt>
                <c:pt idx="181">
                  <c:v>13007</c:v>
                </c:pt>
                <c:pt idx="182">
                  <c:v>13009</c:v>
                </c:pt>
                <c:pt idx="183">
                  <c:v>13019</c:v>
                </c:pt>
                <c:pt idx="184">
                  <c:v>13184</c:v>
                </c:pt>
                <c:pt idx="185">
                  <c:v>13212</c:v>
                </c:pt>
                <c:pt idx="186">
                  <c:v>13397</c:v>
                </c:pt>
                <c:pt idx="187">
                  <c:v>13418</c:v>
                </c:pt>
                <c:pt idx="188">
                  <c:v>13614</c:v>
                </c:pt>
                <c:pt idx="189">
                  <c:v>13636</c:v>
                </c:pt>
                <c:pt idx="190">
                  <c:v>13818</c:v>
                </c:pt>
                <c:pt idx="191">
                  <c:v>13822</c:v>
                </c:pt>
                <c:pt idx="192">
                  <c:v>14031</c:v>
                </c:pt>
                <c:pt idx="193">
                  <c:v>14031</c:v>
                </c:pt>
                <c:pt idx="194">
                  <c:v>14199</c:v>
                </c:pt>
                <c:pt idx="195">
                  <c:v>14199</c:v>
                </c:pt>
                <c:pt idx="196">
                  <c:v>14203</c:v>
                </c:pt>
                <c:pt idx="197">
                  <c:v>14416</c:v>
                </c:pt>
                <c:pt idx="198">
                  <c:v>14885</c:v>
                </c:pt>
                <c:pt idx="199">
                  <c:v>15090</c:v>
                </c:pt>
                <c:pt idx="200">
                  <c:v>15259</c:v>
                </c:pt>
                <c:pt idx="201">
                  <c:v>15312</c:v>
                </c:pt>
                <c:pt idx="202">
                  <c:v>15497</c:v>
                </c:pt>
                <c:pt idx="203">
                  <c:v>15509</c:v>
                </c:pt>
                <c:pt idx="204">
                  <c:v>15664</c:v>
                </c:pt>
              </c:numCache>
            </c:numRef>
          </c:xVal>
          <c:yVal>
            <c:numRef>
              <c:f>Active!$H$21:$H$225</c:f>
              <c:numCache>
                <c:formatCode>General</c:formatCode>
                <c:ptCount val="205"/>
                <c:pt idx="0">
                  <c:v>-8.6189999998168787E-2</c:v>
                </c:pt>
                <c:pt idx="1">
                  <c:v>-5.48739999976533E-2</c:v>
                </c:pt>
                <c:pt idx="2">
                  <c:v>-3.6101999998209067E-2</c:v>
                </c:pt>
                <c:pt idx="3">
                  <c:v>-6.7854000000806991E-2</c:v>
                </c:pt>
                <c:pt idx="4">
                  <c:v>-5.8591000000888016E-2</c:v>
                </c:pt>
                <c:pt idx="5">
                  <c:v>-6.4274999996996485E-2</c:v>
                </c:pt>
                <c:pt idx="6">
                  <c:v>-4.32749999963562E-2</c:v>
                </c:pt>
                <c:pt idx="7">
                  <c:v>-6.1958999998751096E-2</c:v>
                </c:pt>
                <c:pt idx="8">
                  <c:v>-2.9010999998718034E-2</c:v>
                </c:pt>
                <c:pt idx="9">
                  <c:v>-4.4819999999162974E-2</c:v>
                </c:pt>
                <c:pt idx="10">
                  <c:v>-2.2047999998903833E-2</c:v>
                </c:pt>
                <c:pt idx="11">
                  <c:v>-0.11459000000104425</c:v>
                </c:pt>
                <c:pt idx="12">
                  <c:v>4.7788500003662193E-2</c:v>
                </c:pt>
                <c:pt idx="13">
                  <c:v>-2.7375999998184852E-2</c:v>
                </c:pt>
                <c:pt idx="14">
                  <c:v>-2.728999996179482E-3</c:v>
                </c:pt>
                <c:pt idx="15">
                  <c:v>-3.755299999829731E-2</c:v>
                </c:pt>
                <c:pt idx="16">
                  <c:v>-1.374500000019907E-2</c:v>
                </c:pt>
                <c:pt idx="17">
                  <c:v>-7.0549000000028173E-2</c:v>
                </c:pt>
                <c:pt idx="18">
                  <c:v>-2.0638999998482177E-2</c:v>
                </c:pt>
                <c:pt idx="19">
                  <c:v>-1.2593999999808148E-2</c:v>
                </c:pt>
                <c:pt idx="20">
                  <c:v>4.9799000000348315E-2</c:v>
                </c:pt>
                <c:pt idx="21">
                  <c:v>0</c:v>
                </c:pt>
                <c:pt idx="22">
                  <c:v>-8.2399999519111589E-4</c:v>
                </c:pt>
                <c:pt idx="23">
                  <c:v>-4.6849999998812564E-3</c:v>
                </c:pt>
                <c:pt idx="24">
                  <c:v>5.3689999986090697E-3</c:v>
                </c:pt>
                <c:pt idx="25">
                  <c:v>1.4400000007299241E-2</c:v>
                </c:pt>
                <c:pt idx="26">
                  <c:v>3.8040000072214752E-3</c:v>
                </c:pt>
                <c:pt idx="27">
                  <c:v>3.1804000005649868E-2</c:v>
                </c:pt>
                <c:pt idx="28">
                  <c:v>2.257600000302773E-2</c:v>
                </c:pt>
                <c:pt idx="29">
                  <c:v>3.4799999993992969E-3</c:v>
                </c:pt>
                <c:pt idx="30">
                  <c:v>4.9800000051618554E-3</c:v>
                </c:pt>
                <c:pt idx="31">
                  <c:v>3.0680000054417178E-3</c:v>
                </c:pt>
                <c:pt idx="32">
                  <c:v>4.8943000001600012E-2</c:v>
                </c:pt>
                <c:pt idx="33">
                  <c:v>-1.1400000003050081E-3</c:v>
                </c:pt>
                <c:pt idx="34">
                  <c:v>4.0670000016689301E-3</c:v>
                </c:pt>
                <c:pt idx="35">
                  <c:v>-5.5699999938951805E-4</c:v>
                </c:pt>
                <c:pt idx="36">
                  <c:v>-2.8510999996797182E-2</c:v>
                </c:pt>
                <c:pt idx="37">
                  <c:v>-1.4179999925545417E-3</c:v>
                </c:pt>
                <c:pt idx="38">
                  <c:v>-3.272999994806014E-3</c:v>
                </c:pt>
                <c:pt idx="39">
                  <c:v>-4.7869999980321154E-3</c:v>
                </c:pt>
                <c:pt idx="40">
                  <c:v>-4.0979999976116233E-3</c:v>
                </c:pt>
                <c:pt idx="41">
                  <c:v>-6.2390000020968728E-3</c:v>
                </c:pt>
                <c:pt idx="42">
                  <c:v>-5.7840000008582138E-3</c:v>
                </c:pt>
                <c:pt idx="43">
                  <c:v>-8.4690000003320165E-3</c:v>
                </c:pt>
                <c:pt idx="44">
                  <c:v>-1.024199999665143E-2</c:v>
                </c:pt>
                <c:pt idx="45">
                  <c:v>1.5565000008791685E-2</c:v>
                </c:pt>
                <c:pt idx="46">
                  <c:v>-6.0239999998884741E-2</c:v>
                </c:pt>
                <c:pt idx="47">
                  <c:v>-1.8608999998832587E-2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910-49CF-A403-09B507062AB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Active!$F$21:$F$225</c:f>
              <c:numCache>
                <c:formatCode>General</c:formatCode>
                <c:ptCount val="205"/>
                <c:pt idx="0">
                  <c:v>-3330</c:v>
                </c:pt>
                <c:pt idx="1">
                  <c:v>-3318</c:v>
                </c:pt>
                <c:pt idx="2">
                  <c:v>-3314</c:v>
                </c:pt>
                <c:pt idx="3">
                  <c:v>-3178</c:v>
                </c:pt>
                <c:pt idx="4">
                  <c:v>-2937</c:v>
                </c:pt>
                <c:pt idx="5">
                  <c:v>-2925</c:v>
                </c:pt>
                <c:pt idx="6">
                  <c:v>-2925</c:v>
                </c:pt>
                <c:pt idx="7">
                  <c:v>-2913</c:v>
                </c:pt>
                <c:pt idx="8">
                  <c:v>-2877</c:v>
                </c:pt>
                <c:pt idx="9">
                  <c:v>-2740</c:v>
                </c:pt>
                <c:pt idx="10">
                  <c:v>-2736</c:v>
                </c:pt>
                <c:pt idx="11">
                  <c:v>-2130</c:v>
                </c:pt>
                <c:pt idx="12">
                  <c:v>-1680.5</c:v>
                </c:pt>
                <c:pt idx="13">
                  <c:v>-1432</c:v>
                </c:pt>
                <c:pt idx="14">
                  <c:v>-1303</c:v>
                </c:pt>
                <c:pt idx="15">
                  <c:v>-1271</c:v>
                </c:pt>
                <c:pt idx="16">
                  <c:v>-1215</c:v>
                </c:pt>
                <c:pt idx="17">
                  <c:v>-1043</c:v>
                </c:pt>
                <c:pt idx="18">
                  <c:v>-673</c:v>
                </c:pt>
                <c:pt idx="19">
                  <c:v>-358</c:v>
                </c:pt>
                <c:pt idx="20">
                  <c:v>-207</c:v>
                </c:pt>
                <c:pt idx="21">
                  <c:v>0</c:v>
                </c:pt>
                <c:pt idx="22">
                  <c:v>32</c:v>
                </c:pt>
                <c:pt idx="23">
                  <c:v>205</c:v>
                </c:pt>
                <c:pt idx="24">
                  <c:v>783</c:v>
                </c:pt>
                <c:pt idx="25">
                  <c:v>800</c:v>
                </c:pt>
                <c:pt idx="26">
                  <c:v>828</c:v>
                </c:pt>
                <c:pt idx="27">
                  <c:v>828</c:v>
                </c:pt>
                <c:pt idx="28">
                  <c:v>832</c:v>
                </c:pt>
                <c:pt idx="29">
                  <c:v>860</c:v>
                </c:pt>
                <c:pt idx="30">
                  <c:v>860</c:v>
                </c:pt>
                <c:pt idx="31">
                  <c:v>876</c:v>
                </c:pt>
                <c:pt idx="32">
                  <c:v>1001</c:v>
                </c:pt>
                <c:pt idx="33">
                  <c:v>1020</c:v>
                </c:pt>
                <c:pt idx="34">
                  <c:v>1069</c:v>
                </c:pt>
                <c:pt idx="35">
                  <c:v>1501</c:v>
                </c:pt>
                <c:pt idx="36">
                  <c:v>1623</c:v>
                </c:pt>
                <c:pt idx="37">
                  <c:v>1674</c:v>
                </c:pt>
                <c:pt idx="38">
                  <c:v>1689</c:v>
                </c:pt>
                <c:pt idx="39">
                  <c:v>1891</c:v>
                </c:pt>
                <c:pt idx="40">
                  <c:v>1914</c:v>
                </c:pt>
                <c:pt idx="41">
                  <c:v>2127</c:v>
                </c:pt>
                <c:pt idx="42">
                  <c:v>2312</c:v>
                </c:pt>
                <c:pt idx="43">
                  <c:v>2517</c:v>
                </c:pt>
                <c:pt idx="44">
                  <c:v>2706</c:v>
                </c:pt>
                <c:pt idx="45">
                  <c:v>2955</c:v>
                </c:pt>
                <c:pt idx="46">
                  <c:v>3320</c:v>
                </c:pt>
                <c:pt idx="47">
                  <c:v>3537</c:v>
                </c:pt>
                <c:pt idx="48">
                  <c:v>5022</c:v>
                </c:pt>
                <c:pt idx="49">
                  <c:v>5668</c:v>
                </c:pt>
                <c:pt idx="50">
                  <c:v>6294</c:v>
                </c:pt>
                <c:pt idx="51">
                  <c:v>6297</c:v>
                </c:pt>
                <c:pt idx="52">
                  <c:v>6459</c:v>
                </c:pt>
                <c:pt idx="53">
                  <c:v>6462</c:v>
                </c:pt>
                <c:pt idx="54">
                  <c:v>6473</c:v>
                </c:pt>
                <c:pt idx="55">
                  <c:v>6475</c:v>
                </c:pt>
                <c:pt idx="56">
                  <c:v>6499</c:v>
                </c:pt>
                <c:pt idx="57">
                  <c:v>6499</c:v>
                </c:pt>
                <c:pt idx="58">
                  <c:v>6511</c:v>
                </c:pt>
                <c:pt idx="59">
                  <c:v>6523</c:v>
                </c:pt>
                <c:pt idx="60">
                  <c:v>6678</c:v>
                </c:pt>
                <c:pt idx="61">
                  <c:v>6678</c:v>
                </c:pt>
                <c:pt idx="62">
                  <c:v>6684</c:v>
                </c:pt>
                <c:pt idx="63">
                  <c:v>6692</c:v>
                </c:pt>
                <c:pt idx="64">
                  <c:v>6916</c:v>
                </c:pt>
                <c:pt idx="65">
                  <c:v>6936</c:v>
                </c:pt>
                <c:pt idx="66">
                  <c:v>6952</c:v>
                </c:pt>
                <c:pt idx="67">
                  <c:v>7061</c:v>
                </c:pt>
                <c:pt idx="68">
                  <c:v>7101</c:v>
                </c:pt>
                <c:pt idx="69">
                  <c:v>7120</c:v>
                </c:pt>
                <c:pt idx="70">
                  <c:v>7132</c:v>
                </c:pt>
                <c:pt idx="71">
                  <c:v>7310</c:v>
                </c:pt>
                <c:pt idx="72">
                  <c:v>7537</c:v>
                </c:pt>
                <c:pt idx="73">
                  <c:v>7541</c:v>
                </c:pt>
                <c:pt idx="74">
                  <c:v>7542</c:v>
                </c:pt>
                <c:pt idx="75">
                  <c:v>7545</c:v>
                </c:pt>
                <c:pt idx="76">
                  <c:v>7562</c:v>
                </c:pt>
                <c:pt idx="77">
                  <c:v>7565</c:v>
                </c:pt>
                <c:pt idx="78">
                  <c:v>7569</c:v>
                </c:pt>
                <c:pt idx="79">
                  <c:v>7698</c:v>
                </c:pt>
                <c:pt idx="80">
                  <c:v>7711</c:v>
                </c:pt>
                <c:pt idx="81">
                  <c:v>7743</c:v>
                </c:pt>
                <c:pt idx="82">
                  <c:v>7775</c:v>
                </c:pt>
                <c:pt idx="83">
                  <c:v>7896</c:v>
                </c:pt>
                <c:pt idx="84">
                  <c:v>7924</c:v>
                </c:pt>
                <c:pt idx="85">
                  <c:v>7932</c:v>
                </c:pt>
                <c:pt idx="86">
                  <c:v>7964</c:v>
                </c:pt>
                <c:pt idx="87">
                  <c:v>7964</c:v>
                </c:pt>
                <c:pt idx="88">
                  <c:v>7968</c:v>
                </c:pt>
                <c:pt idx="89">
                  <c:v>7984</c:v>
                </c:pt>
                <c:pt idx="90">
                  <c:v>7988</c:v>
                </c:pt>
                <c:pt idx="91">
                  <c:v>8384</c:v>
                </c:pt>
                <c:pt idx="92">
                  <c:v>8392</c:v>
                </c:pt>
                <c:pt idx="93">
                  <c:v>8400</c:v>
                </c:pt>
                <c:pt idx="94">
                  <c:v>8400</c:v>
                </c:pt>
                <c:pt idx="95">
                  <c:v>8404</c:v>
                </c:pt>
                <c:pt idx="96">
                  <c:v>8404</c:v>
                </c:pt>
                <c:pt idx="97">
                  <c:v>8409</c:v>
                </c:pt>
                <c:pt idx="98">
                  <c:v>8558</c:v>
                </c:pt>
                <c:pt idx="99">
                  <c:v>8565</c:v>
                </c:pt>
                <c:pt idx="100">
                  <c:v>8569</c:v>
                </c:pt>
                <c:pt idx="101">
                  <c:v>8570</c:v>
                </c:pt>
                <c:pt idx="102">
                  <c:v>8570</c:v>
                </c:pt>
                <c:pt idx="103">
                  <c:v>8578</c:v>
                </c:pt>
                <c:pt idx="104">
                  <c:v>8593</c:v>
                </c:pt>
                <c:pt idx="105">
                  <c:v>8616</c:v>
                </c:pt>
                <c:pt idx="106">
                  <c:v>8727</c:v>
                </c:pt>
                <c:pt idx="107">
                  <c:v>8761</c:v>
                </c:pt>
                <c:pt idx="108">
                  <c:v>8766</c:v>
                </c:pt>
                <c:pt idx="109">
                  <c:v>8773</c:v>
                </c:pt>
                <c:pt idx="110">
                  <c:v>8801</c:v>
                </c:pt>
                <c:pt idx="111">
                  <c:v>8809</c:v>
                </c:pt>
                <c:pt idx="112">
                  <c:v>8978</c:v>
                </c:pt>
                <c:pt idx="113">
                  <c:v>8979</c:v>
                </c:pt>
                <c:pt idx="114">
                  <c:v>8982</c:v>
                </c:pt>
                <c:pt idx="115">
                  <c:v>9010</c:v>
                </c:pt>
                <c:pt idx="116">
                  <c:v>9030</c:v>
                </c:pt>
                <c:pt idx="117">
                  <c:v>9031</c:v>
                </c:pt>
                <c:pt idx="118">
                  <c:v>9031</c:v>
                </c:pt>
                <c:pt idx="119">
                  <c:v>9034</c:v>
                </c:pt>
                <c:pt idx="120">
                  <c:v>9148</c:v>
                </c:pt>
                <c:pt idx="121">
                  <c:v>9188</c:v>
                </c:pt>
                <c:pt idx="122">
                  <c:v>9216</c:v>
                </c:pt>
                <c:pt idx="123">
                  <c:v>9219</c:v>
                </c:pt>
                <c:pt idx="124">
                  <c:v>9228</c:v>
                </c:pt>
                <c:pt idx="125">
                  <c:v>9232</c:v>
                </c:pt>
                <c:pt idx="126">
                  <c:v>9236</c:v>
                </c:pt>
                <c:pt idx="127">
                  <c:v>9236</c:v>
                </c:pt>
                <c:pt idx="128">
                  <c:v>9353</c:v>
                </c:pt>
                <c:pt idx="129">
                  <c:v>9439</c:v>
                </c:pt>
                <c:pt idx="130">
                  <c:v>9585</c:v>
                </c:pt>
                <c:pt idx="131">
                  <c:v>9656</c:v>
                </c:pt>
                <c:pt idx="132">
                  <c:v>9661</c:v>
                </c:pt>
                <c:pt idx="133">
                  <c:v>9842</c:v>
                </c:pt>
                <c:pt idx="134">
                  <c:v>9858</c:v>
                </c:pt>
                <c:pt idx="135">
                  <c:v>10059</c:v>
                </c:pt>
                <c:pt idx="136">
                  <c:v>10250</c:v>
                </c:pt>
                <c:pt idx="137">
                  <c:v>10277</c:v>
                </c:pt>
                <c:pt idx="138">
                  <c:v>10277</c:v>
                </c:pt>
                <c:pt idx="139">
                  <c:v>10420</c:v>
                </c:pt>
                <c:pt idx="140">
                  <c:v>10480</c:v>
                </c:pt>
                <c:pt idx="141">
                  <c:v>10487</c:v>
                </c:pt>
                <c:pt idx="142">
                  <c:v>10487</c:v>
                </c:pt>
                <c:pt idx="143">
                  <c:v>10499</c:v>
                </c:pt>
                <c:pt idx="144">
                  <c:v>10504</c:v>
                </c:pt>
                <c:pt idx="145">
                  <c:v>10508</c:v>
                </c:pt>
                <c:pt idx="146">
                  <c:v>10656</c:v>
                </c:pt>
                <c:pt idx="147">
                  <c:v>10683</c:v>
                </c:pt>
                <c:pt idx="148">
                  <c:v>10701</c:v>
                </c:pt>
                <c:pt idx="149">
                  <c:v>10719</c:v>
                </c:pt>
                <c:pt idx="150">
                  <c:v>10890</c:v>
                </c:pt>
                <c:pt idx="151">
                  <c:v>11113</c:v>
                </c:pt>
                <c:pt idx="152">
                  <c:v>11114</c:v>
                </c:pt>
                <c:pt idx="153">
                  <c:v>11286</c:v>
                </c:pt>
                <c:pt idx="154">
                  <c:v>11286</c:v>
                </c:pt>
                <c:pt idx="155">
                  <c:v>11300</c:v>
                </c:pt>
                <c:pt idx="156">
                  <c:v>11503</c:v>
                </c:pt>
                <c:pt idx="157">
                  <c:v>11516</c:v>
                </c:pt>
                <c:pt idx="158">
                  <c:v>11519</c:v>
                </c:pt>
                <c:pt idx="159">
                  <c:v>11727</c:v>
                </c:pt>
                <c:pt idx="160">
                  <c:v>11908</c:v>
                </c:pt>
                <c:pt idx="161">
                  <c:v>11916</c:v>
                </c:pt>
                <c:pt idx="162">
                  <c:v>11928</c:v>
                </c:pt>
                <c:pt idx="163">
                  <c:v>11929</c:v>
                </c:pt>
                <c:pt idx="164">
                  <c:v>11937</c:v>
                </c:pt>
                <c:pt idx="165">
                  <c:v>11948</c:v>
                </c:pt>
                <c:pt idx="166">
                  <c:v>12082</c:v>
                </c:pt>
                <c:pt idx="167">
                  <c:v>12129</c:v>
                </c:pt>
                <c:pt idx="168">
                  <c:v>12145</c:v>
                </c:pt>
                <c:pt idx="169">
                  <c:v>12337</c:v>
                </c:pt>
                <c:pt idx="170">
                  <c:v>12347</c:v>
                </c:pt>
                <c:pt idx="171">
                  <c:v>12377</c:v>
                </c:pt>
                <c:pt idx="172">
                  <c:v>12393</c:v>
                </c:pt>
                <c:pt idx="173">
                  <c:v>12511</c:v>
                </c:pt>
                <c:pt idx="174">
                  <c:v>12550</c:v>
                </c:pt>
                <c:pt idx="175">
                  <c:v>12583</c:v>
                </c:pt>
                <c:pt idx="176">
                  <c:v>12583</c:v>
                </c:pt>
                <c:pt idx="177">
                  <c:v>12583</c:v>
                </c:pt>
                <c:pt idx="178">
                  <c:v>12743</c:v>
                </c:pt>
                <c:pt idx="179">
                  <c:v>12979</c:v>
                </c:pt>
                <c:pt idx="180">
                  <c:v>12988</c:v>
                </c:pt>
                <c:pt idx="181">
                  <c:v>13007</c:v>
                </c:pt>
                <c:pt idx="182">
                  <c:v>13009</c:v>
                </c:pt>
                <c:pt idx="183">
                  <c:v>13019</c:v>
                </c:pt>
                <c:pt idx="184">
                  <c:v>13184</c:v>
                </c:pt>
                <c:pt idx="185">
                  <c:v>13212</c:v>
                </c:pt>
                <c:pt idx="186">
                  <c:v>13397</c:v>
                </c:pt>
                <c:pt idx="187">
                  <c:v>13418</c:v>
                </c:pt>
                <c:pt idx="188">
                  <c:v>13614</c:v>
                </c:pt>
                <c:pt idx="189">
                  <c:v>13636</c:v>
                </c:pt>
                <c:pt idx="190">
                  <c:v>13818</c:v>
                </c:pt>
                <c:pt idx="191">
                  <c:v>13822</c:v>
                </c:pt>
                <c:pt idx="192">
                  <c:v>14031</c:v>
                </c:pt>
                <c:pt idx="193">
                  <c:v>14031</c:v>
                </c:pt>
                <c:pt idx="194">
                  <c:v>14199</c:v>
                </c:pt>
                <c:pt idx="195">
                  <c:v>14199</c:v>
                </c:pt>
                <c:pt idx="196">
                  <c:v>14203</c:v>
                </c:pt>
                <c:pt idx="197">
                  <c:v>14416</c:v>
                </c:pt>
                <c:pt idx="198">
                  <c:v>14885</c:v>
                </c:pt>
                <c:pt idx="199">
                  <c:v>15090</c:v>
                </c:pt>
                <c:pt idx="200">
                  <c:v>15259</c:v>
                </c:pt>
                <c:pt idx="201">
                  <c:v>15312</c:v>
                </c:pt>
                <c:pt idx="202">
                  <c:v>15497</c:v>
                </c:pt>
                <c:pt idx="203">
                  <c:v>15509</c:v>
                </c:pt>
                <c:pt idx="204">
                  <c:v>15664</c:v>
                </c:pt>
              </c:numCache>
            </c:numRef>
          </c:xVal>
          <c:yVal>
            <c:numRef>
              <c:f>Active!$I$21:$I$225</c:f>
              <c:numCache>
                <c:formatCode>General</c:formatCode>
                <c:ptCount val="205"/>
                <c:pt idx="48">
                  <c:v>-2.2539999990840442E-3</c:v>
                </c:pt>
                <c:pt idx="49">
                  <c:v>-8.0759999982547015E-3</c:v>
                </c:pt>
                <c:pt idx="50">
                  <c:v>-5.7579999993322417E-3</c:v>
                </c:pt>
                <c:pt idx="51">
                  <c:v>-3.9289999986067414E-3</c:v>
                </c:pt>
                <c:pt idx="52">
                  <c:v>-6.1629999981960282E-3</c:v>
                </c:pt>
                <c:pt idx="53">
                  <c:v>-4.3339999974705279E-3</c:v>
                </c:pt>
                <c:pt idx="54">
                  <c:v>-4.960999998729676E-3</c:v>
                </c:pt>
                <c:pt idx="55">
                  <c:v>-6.0749999975087121E-3</c:v>
                </c:pt>
                <c:pt idx="56">
                  <c:v>-5.4429999945568852E-3</c:v>
                </c:pt>
                <c:pt idx="57">
                  <c:v>-4.4429999979911372E-3</c:v>
                </c:pt>
                <c:pt idx="58">
                  <c:v>-3.1269999963114969E-3</c:v>
                </c:pt>
                <c:pt idx="59">
                  <c:v>-5.8110000027227215E-3</c:v>
                </c:pt>
                <c:pt idx="60">
                  <c:v>-7.6459999982034788E-3</c:v>
                </c:pt>
                <c:pt idx="61">
                  <c:v>-6.6460000016377307E-3</c:v>
                </c:pt>
                <c:pt idx="62">
                  <c:v>-6.9880000010016374E-3</c:v>
                </c:pt>
                <c:pt idx="63">
                  <c:v>-7.4439999953028746E-3</c:v>
                </c:pt>
                <c:pt idx="64">
                  <c:v>-8.2120000006398186E-3</c:v>
                </c:pt>
                <c:pt idx="65">
                  <c:v>-1.1351999994076323E-2</c:v>
                </c:pt>
                <c:pt idx="66">
                  <c:v>-7.2639999998500571E-3</c:v>
                </c:pt>
                <c:pt idx="67">
                  <c:v>-9.4769999996060506E-3</c:v>
                </c:pt>
                <c:pt idx="68">
                  <c:v>-7.7569999994011596E-3</c:v>
                </c:pt>
                <c:pt idx="69">
                  <c:v>-5.8399999979883432E-3</c:v>
                </c:pt>
                <c:pt idx="70">
                  <c:v>-5.2400000276975334E-4</c:v>
                </c:pt>
                <c:pt idx="71">
                  <c:v>-1.6699999978300184E-3</c:v>
                </c:pt>
                <c:pt idx="72">
                  <c:v>-6.0900000244146213E-4</c:v>
                </c:pt>
                <c:pt idx="73">
                  <c:v>-3.83700000384124E-3</c:v>
                </c:pt>
                <c:pt idx="74">
                  <c:v>-4.8939999978756532E-3</c:v>
                </c:pt>
                <c:pt idx="75">
                  <c:v>-6.5000000176951289E-5</c:v>
                </c:pt>
                <c:pt idx="76">
                  <c:v>-3.0339999939315021E-3</c:v>
                </c:pt>
                <c:pt idx="77">
                  <c:v>1.7949999964912422E-3</c:v>
                </c:pt>
                <c:pt idx="78">
                  <c:v>-4.4329999946057796E-3</c:v>
                </c:pt>
                <c:pt idx="79">
                  <c:v>-6.7859999981010333E-3</c:v>
                </c:pt>
                <c:pt idx="80">
                  <c:v>-3.5270000007585622E-3</c:v>
                </c:pt>
                <c:pt idx="81">
                  <c:v>-7.3509999929228798E-3</c:v>
                </c:pt>
                <c:pt idx="82">
                  <c:v>-7.1749999988242052E-3</c:v>
                </c:pt>
                <c:pt idx="83">
                  <c:v>-2.0719999956781976E-3</c:v>
                </c:pt>
                <c:pt idx="84">
                  <c:v>-1.0668000002624467E-2</c:v>
                </c:pt>
                <c:pt idx="85">
                  <c:v>-1.212400000076741E-2</c:v>
                </c:pt>
                <c:pt idx="86">
                  <c:v>-1.4947999996365979E-2</c:v>
                </c:pt>
                <c:pt idx="87">
                  <c:v>-1.0947999995551072E-2</c:v>
                </c:pt>
                <c:pt idx="88">
                  <c:v>-1.5176000000792556E-2</c:v>
                </c:pt>
                <c:pt idx="89">
                  <c:v>-1.4087999996263534E-2</c:v>
                </c:pt>
                <c:pt idx="90">
                  <c:v>-1.4315999993414152E-2</c:v>
                </c:pt>
                <c:pt idx="91">
                  <c:v>-2.1887999995669816E-2</c:v>
                </c:pt>
                <c:pt idx="92">
                  <c:v>-2.0343999996839557E-2</c:v>
                </c:pt>
                <c:pt idx="93">
                  <c:v>-2.0799999998416752E-2</c:v>
                </c:pt>
                <c:pt idx="94">
                  <c:v>-1.9800000001851004E-2</c:v>
                </c:pt>
                <c:pt idx="95">
                  <c:v>-2.5027999996382277E-2</c:v>
                </c:pt>
                <c:pt idx="96">
                  <c:v>-2.0027999991725665E-2</c:v>
                </c:pt>
                <c:pt idx="97">
                  <c:v>-2.4313000001711771E-2</c:v>
                </c:pt>
                <c:pt idx="98">
                  <c:v>-2.1805999997013714E-2</c:v>
                </c:pt>
                <c:pt idx="99">
                  <c:v>-2.7204999991226941E-2</c:v>
                </c:pt>
                <c:pt idx="100">
                  <c:v>-2.343299999483861E-2</c:v>
                </c:pt>
                <c:pt idx="101">
                  <c:v>-2.749000000039814E-2</c:v>
                </c:pt>
                <c:pt idx="102">
                  <c:v>-2.148999999917578E-2</c:v>
                </c:pt>
                <c:pt idx="103">
                  <c:v>-2.2945999997318722E-2</c:v>
                </c:pt>
                <c:pt idx="104">
                  <c:v>-2.58010000034119E-2</c:v>
                </c:pt>
                <c:pt idx="105">
                  <c:v>-2.3111999995307997E-2</c:v>
                </c:pt>
                <c:pt idx="106">
                  <c:v>-1.6438999999081716E-2</c:v>
                </c:pt>
                <c:pt idx="107">
                  <c:v>-2.4377000001550186E-2</c:v>
                </c:pt>
                <c:pt idx="108">
                  <c:v>-2.466199999616947E-2</c:v>
                </c:pt>
                <c:pt idx="109">
                  <c:v>-2.2060999996028841E-2</c:v>
                </c:pt>
                <c:pt idx="110">
                  <c:v>-2.4656999994476791E-2</c:v>
                </c:pt>
                <c:pt idx="111">
                  <c:v>-2.5113000003329944E-2</c:v>
                </c:pt>
                <c:pt idx="112">
                  <c:v>-2.0745999994687736E-2</c:v>
                </c:pt>
                <c:pt idx="113">
                  <c:v>-2.3802999996405561E-2</c:v>
                </c:pt>
                <c:pt idx="114">
                  <c:v>-1.9973999995272607E-2</c:v>
                </c:pt>
                <c:pt idx="115">
                  <c:v>-1.9569999996747356E-2</c:v>
                </c:pt>
                <c:pt idx="116">
                  <c:v>-2.4709999997867271E-2</c:v>
                </c:pt>
                <c:pt idx="117">
                  <c:v>-2.2767000002204441E-2</c:v>
                </c:pt>
                <c:pt idx="118">
                  <c:v>-2.0767000001796987E-2</c:v>
                </c:pt>
                <c:pt idx="119">
                  <c:v>-1.7937999997229781E-2</c:v>
                </c:pt>
                <c:pt idx="120">
                  <c:v>-3.1435999997484032E-2</c:v>
                </c:pt>
                <c:pt idx="121">
                  <c:v>-2.1715999995649327E-2</c:v>
                </c:pt>
                <c:pt idx="122">
                  <c:v>-2.331199999753153E-2</c:v>
                </c:pt>
                <c:pt idx="123">
                  <c:v>-2.4482999993779231E-2</c:v>
                </c:pt>
                <c:pt idx="124">
                  <c:v>-2.0995999999286141E-2</c:v>
                </c:pt>
                <c:pt idx="125">
                  <c:v>-1.7223999995621853E-2</c:v>
                </c:pt>
                <c:pt idx="126">
                  <c:v>-2.2451999997429084E-2</c:v>
                </c:pt>
                <c:pt idx="127">
                  <c:v>-1.8451999996614177E-2</c:v>
                </c:pt>
                <c:pt idx="128">
                  <c:v>-2.612099999532802E-2</c:v>
                </c:pt>
                <c:pt idx="129">
                  <c:v>-2.6022999991255347E-2</c:v>
                </c:pt>
                <c:pt idx="130">
                  <c:v>-3.6345000000437722E-2</c:v>
                </c:pt>
                <c:pt idx="131">
                  <c:v>-2.5391999995918013E-2</c:v>
                </c:pt>
                <c:pt idx="132">
                  <c:v>-2.5676999990537297E-2</c:v>
                </c:pt>
                <c:pt idx="133">
                  <c:v>-2.6993999999831431E-2</c:v>
                </c:pt>
                <c:pt idx="134">
                  <c:v>-2.5905999995302409E-2</c:v>
                </c:pt>
                <c:pt idx="135">
                  <c:v>-3.0362999998033047E-2</c:v>
                </c:pt>
                <c:pt idx="136">
                  <c:v>-3.125E-2</c:v>
                </c:pt>
                <c:pt idx="137">
                  <c:v>-2.7788999999756925E-2</c:v>
                </c:pt>
                <c:pt idx="138">
                  <c:v>-1.2789000000339001E-2</c:v>
                </c:pt>
                <c:pt idx="139">
                  <c:v>-2.3939999999129213E-2</c:v>
                </c:pt>
                <c:pt idx="140">
                  <c:v>-2.5360000006912742E-2</c:v>
                </c:pt>
                <c:pt idx="141">
                  <c:v>-2.6758999993035104E-2</c:v>
                </c:pt>
                <c:pt idx="142">
                  <c:v>-2.2758999992220197E-2</c:v>
                </c:pt>
                <c:pt idx="143">
                  <c:v>-2.3442999998223968E-2</c:v>
                </c:pt>
                <c:pt idx="144">
                  <c:v>-2.5727999993250705E-2</c:v>
                </c:pt>
                <c:pt idx="145">
                  <c:v>-2.9955999998492189E-2</c:v>
                </c:pt>
                <c:pt idx="146">
                  <c:v>-2.2391999998944812E-2</c:v>
                </c:pt>
                <c:pt idx="147">
                  <c:v>-2.1930999995674938E-2</c:v>
                </c:pt>
                <c:pt idx="148">
                  <c:v>-3.495699999621138E-2</c:v>
                </c:pt>
                <c:pt idx="149">
                  <c:v>-2.3982999999134336E-2</c:v>
                </c:pt>
                <c:pt idx="150">
                  <c:v>-1.772999999957392E-2</c:v>
                </c:pt>
                <c:pt idx="151">
                  <c:v>-1.3440999995509628E-2</c:v>
                </c:pt>
                <c:pt idx="152">
                  <c:v>-1.6497999997227453E-2</c:v>
                </c:pt>
                <c:pt idx="153">
                  <c:v>-9.3019999985699542E-3</c:v>
                </c:pt>
                <c:pt idx="154">
                  <c:v>-5.3019999977550469E-3</c:v>
                </c:pt>
                <c:pt idx="155">
                  <c:v>-1.2099999992642552E-2</c:v>
                </c:pt>
                <c:pt idx="156">
                  <c:v>-1.4670999997179024E-2</c:v>
                </c:pt>
                <c:pt idx="157">
                  <c:v>-1.0412000003270805E-2</c:v>
                </c:pt>
                <c:pt idx="158">
                  <c:v>-1.358299999992596E-2</c:v>
                </c:pt>
                <c:pt idx="159">
                  <c:v>-2.0438999992620666E-2</c:v>
                </c:pt>
                <c:pt idx="164">
                  <c:v>-8.409000001847744E-3</c:v>
                </c:pt>
                <c:pt idx="165">
                  <c:v>-2.303599999868311E-2</c:v>
                </c:pt>
                <c:pt idx="166">
                  <c:v>-2.2673999999824446E-2</c:v>
                </c:pt>
                <c:pt idx="176">
                  <c:v>-2.6230999996187165E-2</c:v>
                </c:pt>
                <c:pt idx="177">
                  <c:v>-2.6000999998359475E-2</c:v>
                </c:pt>
                <c:pt idx="189">
                  <c:v>-3.1251999993401114E-2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910-49CF-A403-09B507062AB6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Active!$F$21:$F$225</c:f>
              <c:numCache>
                <c:formatCode>General</c:formatCode>
                <c:ptCount val="205"/>
                <c:pt idx="0">
                  <c:v>-3330</c:v>
                </c:pt>
                <c:pt idx="1">
                  <c:v>-3318</c:v>
                </c:pt>
                <c:pt idx="2">
                  <c:v>-3314</c:v>
                </c:pt>
                <c:pt idx="3">
                  <c:v>-3178</c:v>
                </c:pt>
                <c:pt idx="4">
                  <c:v>-2937</c:v>
                </c:pt>
                <c:pt idx="5">
                  <c:v>-2925</c:v>
                </c:pt>
                <c:pt idx="6">
                  <c:v>-2925</c:v>
                </c:pt>
                <c:pt idx="7">
                  <c:v>-2913</c:v>
                </c:pt>
                <c:pt idx="8">
                  <c:v>-2877</c:v>
                </c:pt>
                <c:pt idx="9">
                  <c:v>-2740</c:v>
                </c:pt>
                <c:pt idx="10">
                  <c:v>-2736</c:v>
                </c:pt>
                <c:pt idx="11">
                  <c:v>-2130</c:v>
                </c:pt>
                <c:pt idx="12">
                  <c:v>-1680.5</c:v>
                </c:pt>
                <c:pt idx="13">
                  <c:v>-1432</c:v>
                </c:pt>
                <c:pt idx="14">
                  <c:v>-1303</c:v>
                </c:pt>
                <c:pt idx="15">
                  <c:v>-1271</c:v>
                </c:pt>
                <c:pt idx="16">
                  <c:v>-1215</c:v>
                </c:pt>
                <c:pt idx="17">
                  <c:v>-1043</c:v>
                </c:pt>
                <c:pt idx="18">
                  <c:v>-673</c:v>
                </c:pt>
                <c:pt idx="19">
                  <c:v>-358</c:v>
                </c:pt>
                <c:pt idx="20">
                  <c:v>-207</c:v>
                </c:pt>
                <c:pt idx="21">
                  <c:v>0</c:v>
                </c:pt>
                <c:pt idx="22">
                  <c:v>32</c:v>
                </c:pt>
                <c:pt idx="23">
                  <c:v>205</c:v>
                </c:pt>
                <c:pt idx="24">
                  <c:v>783</c:v>
                </c:pt>
                <c:pt idx="25">
                  <c:v>800</c:v>
                </c:pt>
                <c:pt idx="26">
                  <c:v>828</c:v>
                </c:pt>
                <c:pt idx="27">
                  <c:v>828</c:v>
                </c:pt>
                <c:pt idx="28">
                  <c:v>832</c:v>
                </c:pt>
                <c:pt idx="29">
                  <c:v>860</c:v>
                </c:pt>
                <c:pt idx="30">
                  <c:v>860</c:v>
                </c:pt>
                <c:pt idx="31">
                  <c:v>876</c:v>
                </c:pt>
                <c:pt idx="32">
                  <c:v>1001</c:v>
                </c:pt>
                <c:pt idx="33">
                  <c:v>1020</c:v>
                </c:pt>
                <c:pt idx="34">
                  <c:v>1069</c:v>
                </c:pt>
                <c:pt idx="35">
                  <c:v>1501</c:v>
                </c:pt>
                <c:pt idx="36">
                  <c:v>1623</c:v>
                </c:pt>
                <c:pt idx="37">
                  <c:v>1674</c:v>
                </c:pt>
                <c:pt idx="38">
                  <c:v>1689</c:v>
                </c:pt>
                <c:pt idx="39">
                  <c:v>1891</c:v>
                </c:pt>
                <c:pt idx="40">
                  <c:v>1914</c:v>
                </c:pt>
                <c:pt idx="41">
                  <c:v>2127</c:v>
                </c:pt>
                <c:pt idx="42">
                  <c:v>2312</c:v>
                </c:pt>
                <c:pt idx="43">
                  <c:v>2517</c:v>
                </c:pt>
                <c:pt idx="44">
                  <c:v>2706</c:v>
                </c:pt>
                <c:pt idx="45">
                  <c:v>2955</c:v>
                </c:pt>
                <c:pt idx="46">
                  <c:v>3320</c:v>
                </c:pt>
                <c:pt idx="47">
                  <c:v>3537</c:v>
                </c:pt>
                <c:pt idx="48">
                  <c:v>5022</c:v>
                </c:pt>
                <c:pt idx="49">
                  <c:v>5668</c:v>
                </c:pt>
                <c:pt idx="50">
                  <c:v>6294</c:v>
                </c:pt>
                <c:pt idx="51">
                  <c:v>6297</c:v>
                </c:pt>
                <c:pt idx="52">
                  <c:v>6459</c:v>
                </c:pt>
                <c:pt idx="53">
                  <c:v>6462</c:v>
                </c:pt>
                <c:pt idx="54">
                  <c:v>6473</c:v>
                </c:pt>
                <c:pt idx="55">
                  <c:v>6475</c:v>
                </c:pt>
                <c:pt idx="56">
                  <c:v>6499</c:v>
                </c:pt>
                <c:pt idx="57">
                  <c:v>6499</c:v>
                </c:pt>
                <c:pt idx="58">
                  <c:v>6511</c:v>
                </c:pt>
                <c:pt idx="59">
                  <c:v>6523</c:v>
                </c:pt>
                <c:pt idx="60">
                  <c:v>6678</c:v>
                </c:pt>
                <c:pt idx="61">
                  <c:v>6678</c:v>
                </c:pt>
                <c:pt idx="62">
                  <c:v>6684</c:v>
                </c:pt>
                <c:pt idx="63">
                  <c:v>6692</c:v>
                </c:pt>
                <c:pt idx="64">
                  <c:v>6916</c:v>
                </c:pt>
                <c:pt idx="65">
                  <c:v>6936</c:v>
                </c:pt>
                <c:pt idx="66">
                  <c:v>6952</c:v>
                </c:pt>
                <c:pt idx="67">
                  <c:v>7061</c:v>
                </c:pt>
                <c:pt idx="68">
                  <c:v>7101</c:v>
                </c:pt>
                <c:pt idx="69">
                  <c:v>7120</c:v>
                </c:pt>
                <c:pt idx="70">
                  <c:v>7132</c:v>
                </c:pt>
                <c:pt idx="71">
                  <c:v>7310</c:v>
                </c:pt>
                <c:pt idx="72">
                  <c:v>7537</c:v>
                </c:pt>
                <c:pt idx="73">
                  <c:v>7541</c:v>
                </c:pt>
                <c:pt idx="74">
                  <c:v>7542</c:v>
                </c:pt>
                <c:pt idx="75">
                  <c:v>7545</c:v>
                </c:pt>
                <c:pt idx="76">
                  <c:v>7562</c:v>
                </c:pt>
                <c:pt idx="77">
                  <c:v>7565</c:v>
                </c:pt>
                <c:pt idx="78">
                  <c:v>7569</c:v>
                </c:pt>
                <c:pt idx="79">
                  <c:v>7698</c:v>
                </c:pt>
                <c:pt idx="80">
                  <c:v>7711</c:v>
                </c:pt>
                <c:pt idx="81">
                  <c:v>7743</c:v>
                </c:pt>
                <c:pt idx="82">
                  <c:v>7775</c:v>
                </c:pt>
                <c:pt idx="83">
                  <c:v>7896</c:v>
                </c:pt>
                <c:pt idx="84">
                  <c:v>7924</c:v>
                </c:pt>
                <c:pt idx="85">
                  <c:v>7932</c:v>
                </c:pt>
                <c:pt idx="86">
                  <c:v>7964</c:v>
                </c:pt>
                <c:pt idx="87">
                  <c:v>7964</c:v>
                </c:pt>
                <c:pt idx="88">
                  <c:v>7968</c:v>
                </c:pt>
                <c:pt idx="89">
                  <c:v>7984</c:v>
                </c:pt>
                <c:pt idx="90">
                  <c:v>7988</c:v>
                </c:pt>
                <c:pt idx="91">
                  <c:v>8384</c:v>
                </c:pt>
                <c:pt idx="92">
                  <c:v>8392</c:v>
                </c:pt>
                <c:pt idx="93">
                  <c:v>8400</c:v>
                </c:pt>
                <c:pt idx="94">
                  <c:v>8400</c:v>
                </c:pt>
                <c:pt idx="95">
                  <c:v>8404</c:v>
                </c:pt>
                <c:pt idx="96">
                  <c:v>8404</c:v>
                </c:pt>
                <c:pt idx="97">
                  <c:v>8409</c:v>
                </c:pt>
                <c:pt idx="98">
                  <c:v>8558</c:v>
                </c:pt>
                <c:pt idx="99">
                  <c:v>8565</c:v>
                </c:pt>
                <c:pt idx="100">
                  <c:v>8569</c:v>
                </c:pt>
                <c:pt idx="101">
                  <c:v>8570</c:v>
                </c:pt>
                <c:pt idx="102">
                  <c:v>8570</c:v>
                </c:pt>
                <c:pt idx="103">
                  <c:v>8578</c:v>
                </c:pt>
                <c:pt idx="104">
                  <c:v>8593</c:v>
                </c:pt>
                <c:pt idx="105">
                  <c:v>8616</c:v>
                </c:pt>
                <c:pt idx="106">
                  <c:v>8727</c:v>
                </c:pt>
                <c:pt idx="107">
                  <c:v>8761</c:v>
                </c:pt>
                <c:pt idx="108">
                  <c:v>8766</c:v>
                </c:pt>
                <c:pt idx="109">
                  <c:v>8773</c:v>
                </c:pt>
                <c:pt idx="110">
                  <c:v>8801</c:v>
                </c:pt>
                <c:pt idx="111">
                  <c:v>8809</c:v>
                </c:pt>
                <c:pt idx="112">
                  <c:v>8978</c:v>
                </c:pt>
                <c:pt idx="113">
                  <c:v>8979</c:v>
                </c:pt>
                <c:pt idx="114">
                  <c:v>8982</c:v>
                </c:pt>
                <c:pt idx="115">
                  <c:v>9010</c:v>
                </c:pt>
                <c:pt idx="116">
                  <c:v>9030</c:v>
                </c:pt>
                <c:pt idx="117">
                  <c:v>9031</c:v>
                </c:pt>
                <c:pt idx="118">
                  <c:v>9031</c:v>
                </c:pt>
                <c:pt idx="119">
                  <c:v>9034</c:v>
                </c:pt>
                <c:pt idx="120">
                  <c:v>9148</c:v>
                </c:pt>
                <c:pt idx="121">
                  <c:v>9188</c:v>
                </c:pt>
                <c:pt idx="122">
                  <c:v>9216</c:v>
                </c:pt>
                <c:pt idx="123">
                  <c:v>9219</c:v>
                </c:pt>
                <c:pt idx="124">
                  <c:v>9228</c:v>
                </c:pt>
                <c:pt idx="125">
                  <c:v>9232</c:v>
                </c:pt>
                <c:pt idx="126">
                  <c:v>9236</c:v>
                </c:pt>
                <c:pt idx="127">
                  <c:v>9236</c:v>
                </c:pt>
                <c:pt idx="128">
                  <c:v>9353</c:v>
                </c:pt>
                <c:pt idx="129">
                  <c:v>9439</c:v>
                </c:pt>
                <c:pt idx="130">
                  <c:v>9585</c:v>
                </c:pt>
                <c:pt idx="131">
                  <c:v>9656</c:v>
                </c:pt>
                <c:pt idx="132">
                  <c:v>9661</c:v>
                </c:pt>
                <c:pt idx="133">
                  <c:v>9842</c:v>
                </c:pt>
                <c:pt idx="134">
                  <c:v>9858</c:v>
                </c:pt>
                <c:pt idx="135">
                  <c:v>10059</c:v>
                </c:pt>
                <c:pt idx="136">
                  <c:v>10250</c:v>
                </c:pt>
                <c:pt idx="137">
                  <c:v>10277</c:v>
                </c:pt>
                <c:pt idx="138">
                  <c:v>10277</c:v>
                </c:pt>
                <c:pt idx="139">
                  <c:v>10420</c:v>
                </c:pt>
                <c:pt idx="140">
                  <c:v>10480</c:v>
                </c:pt>
                <c:pt idx="141">
                  <c:v>10487</c:v>
                </c:pt>
                <c:pt idx="142">
                  <c:v>10487</c:v>
                </c:pt>
                <c:pt idx="143">
                  <c:v>10499</c:v>
                </c:pt>
                <c:pt idx="144">
                  <c:v>10504</c:v>
                </c:pt>
                <c:pt idx="145">
                  <c:v>10508</c:v>
                </c:pt>
                <c:pt idx="146">
                  <c:v>10656</c:v>
                </c:pt>
                <c:pt idx="147">
                  <c:v>10683</c:v>
                </c:pt>
                <c:pt idx="148">
                  <c:v>10701</c:v>
                </c:pt>
                <c:pt idx="149">
                  <c:v>10719</c:v>
                </c:pt>
                <c:pt idx="150">
                  <c:v>10890</c:v>
                </c:pt>
                <c:pt idx="151">
                  <c:v>11113</c:v>
                </c:pt>
                <c:pt idx="152">
                  <c:v>11114</c:v>
                </c:pt>
                <c:pt idx="153">
                  <c:v>11286</c:v>
                </c:pt>
                <c:pt idx="154">
                  <c:v>11286</c:v>
                </c:pt>
                <c:pt idx="155">
                  <c:v>11300</c:v>
                </c:pt>
                <c:pt idx="156">
                  <c:v>11503</c:v>
                </c:pt>
                <c:pt idx="157">
                  <c:v>11516</c:v>
                </c:pt>
                <c:pt idx="158">
                  <c:v>11519</c:v>
                </c:pt>
                <c:pt idx="159">
                  <c:v>11727</c:v>
                </c:pt>
                <c:pt idx="160">
                  <c:v>11908</c:v>
                </c:pt>
                <c:pt idx="161">
                  <c:v>11916</c:v>
                </c:pt>
                <c:pt idx="162">
                  <c:v>11928</c:v>
                </c:pt>
                <c:pt idx="163">
                  <c:v>11929</c:v>
                </c:pt>
                <c:pt idx="164">
                  <c:v>11937</c:v>
                </c:pt>
                <c:pt idx="165">
                  <c:v>11948</c:v>
                </c:pt>
                <c:pt idx="166">
                  <c:v>12082</c:v>
                </c:pt>
                <c:pt idx="167">
                  <c:v>12129</c:v>
                </c:pt>
                <c:pt idx="168">
                  <c:v>12145</c:v>
                </c:pt>
                <c:pt idx="169">
                  <c:v>12337</c:v>
                </c:pt>
                <c:pt idx="170">
                  <c:v>12347</c:v>
                </c:pt>
                <c:pt idx="171">
                  <c:v>12377</c:v>
                </c:pt>
                <c:pt idx="172">
                  <c:v>12393</c:v>
                </c:pt>
                <c:pt idx="173">
                  <c:v>12511</c:v>
                </c:pt>
                <c:pt idx="174">
                  <c:v>12550</c:v>
                </c:pt>
                <c:pt idx="175">
                  <c:v>12583</c:v>
                </c:pt>
                <c:pt idx="176">
                  <c:v>12583</c:v>
                </c:pt>
                <c:pt idx="177">
                  <c:v>12583</c:v>
                </c:pt>
                <c:pt idx="178">
                  <c:v>12743</c:v>
                </c:pt>
                <c:pt idx="179">
                  <c:v>12979</c:v>
                </c:pt>
                <c:pt idx="180">
                  <c:v>12988</c:v>
                </c:pt>
                <c:pt idx="181">
                  <c:v>13007</c:v>
                </c:pt>
                <c:pt idx="182">
                  <c:v>13009</c:v>
                </c:pt>
                <c:pt idx="183">
                  <c:v>13019</c:v>
                </c:pt>
                <c:pt idx="184">
                  <c:v>13184</c:v>
                </c:pt>
                <c:pt idx="185">
                  <c:v>13212</c:v>
                </c:pt>
                <c:pt idx="186">
                  <c:v>13397</c:v>
                </c:pt>
                <c:pt idx="187">
                  <c:v>13418</c:v>
                </c:pt>
                <c:pt idx="188">
                  <c:v>13614</c:v>
                </c:pt>
                <c:pt idx="189">
                  <c:v>13636</c:v>
                </c:pt>
                <c:pt idx="190">
                  <c:v>13818</c:v>
                </c:pt>
                <c:pt idx="191">
                  <c:v>13822</c:v>
                </c:pt>
                <c:pt idx="192">
                  <c:v>14031</c:v>
                </c:pt>
                <c:pt idx="193">
                  <c:v>14031</c:v>
                </c:pt>
                <c:pt idx="194">
                  <c:v>14199</c:v>
                </c:pt>
                <c:pt idx="195">
                  <c:v>14199</c:v>
                </c:pt>
                <c:pt idx="196">
                  <c:v>14203</c:v>
                </c:pt>
                <c:pt idx="197">
                  <c:v>14416</c:v>
                </c:pt>
                <c:pt idx="198">
                  <c:v>14885</c:v>
                </c:pt>
                <c:pt idx="199">
                  <c:v>15090</c:v>
                </c:pt>
                <c:pt idx="200">
                  <c:v>15259</c:v>
                </c:pt>
                <c:pt idx="201">
                  <c:v>15312</c:v>
                </c:pt>
                <c:pt idx="202">
                  <c:v>15497</c:v>
                </c:pt>
                <c:pt idx="203">
                  <c:v>15509</c:v>
                </c:pt>
                <c:pt idx="204">
                  <c:v>15664</c:v>
                </c:pt>
              </c:numCache>
            </c:numRef>
          </c:xVal>
          <c:yVal>
            <c:numRef>
              <c:f>Active!$J$21:$J$225</c:f>
              <c:numCache>
                <c:formatCode>General</c:formatCode>
                <c:ptCount val="20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910-49CF-A403-09B507062AB6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Active!$F$21:$F$2250</c:f>
              <c:numCache>
                <c:formatCode>General</c:formatCode>
                <c:ptCount val="2230"/>
                <c:pt idx="0">
                  <c:v>-3330</c:v>
                </c:pt>
                <c:pt idx="1">
                  <c:v>-3318</c:v>
                </c:pt>
                <c:pt idx="2">
                  <c:v>-3314</c:v>
                </c:pt>
                <c:pt idx="3">
                  <c:v>-3178</c:v>
                </c:pt>
                <c:pt idx="4">
                  <c:v>-2937</c:v>
                </c:pt>
                <c:pt idx="5">
                  <c:v>-2925</c:v>
                </c:pt>
                <c:pt idx="6">
                  <c:v>-2925</c:v>
                </c:pt>
                <c:pt idx="7">
                  <c:v>-2913</c:v>
                </c:pt>
                <c:pt idx="8">
                  <c:v>-2877</c:v>
                </c:pt>
                <c:pt idx="9">
                  <c:v>-2740</c:v>
                </c:pt>
                <c:pt idx="10">
                  <c:v>-2736</c:v>
                </c:pt>
                <c:pt idx="11">
                  <c:v>-2130</c:v>
                </c:pt>
                <c:pt idx="12">
                  <c:v>-1680.5</c:v>
                </c:pt>
                <c:pt idx="13">
                  <c:v>-1432</c:v>
                </c:pt>
                <c:pt idx="14">
                  <c:v>-1303</c:v>
                </c:pt>
                <c:pt idx="15">
                  <c:v>-1271</c:v>
                </c:pt>
                <c:pt idx="16">
                  <c:v>-1215</c:v>
                </c:pt>
                <c:pt idx="17">
                  <c:v>-1043</c:v>
                </c:pt>
                <c:pt idx="18">
                  <c:v>-673</c:v>
                </c:pt>
                <c:pt idx="19">
                  <c:v>-358</c:v>
                </c:pt>
                <c:pt idx="20">
                  <c:v>-207</c:v>
                </c:pt>
                <c:pt idx="21">
                  <c:v>0</c:v>
                </c:pt>
                <c:pt idx="22">
                  <c:v>32</c:v>
                </c:pt>
                <c:pt idx="23">
                  <c:v>205</c:v>
                </c:pt>
                <c:pt idx="24">
                  <c:v>783</c:v>
                </c:pt>
                <c:pt idx="25">
                  <c:v>800</c:v>
                </c:pt>
                <c:pt idx="26">
                  <c:v>828</c:v>
                </c:pt>
                <c:pt idx="27">
                  <c:v>828</c:v>
                </c:pt>
                <c:pt idx="28">
                  <c:v>832</c:v>
                </c:pt>
                <c:pt idx="29">
                  <c:v>860</c:v>
                </c:pt>
                <c:pt idx="30">
                  <c:v>860</c:v>
                </c:pt>
                <c:pt idx="31">
                  <c:v>876</c:v>
                </c:pt>
                <c:pt idx="32">
                  <c:v>1001</c:v>
                </c:pt>
                <c:pt idx="33">
                  <c:v>1020</c:v>
                </c:pt>
                <c:pt idx="34">
                  <c:v>1069</c:v>
                </c:pt>
                <c:pt idx="35">
                  <c:v>1501</c:v>
                </c:pt>
                <c:pt idx="36">
                  <c:v>1623</c:v>
                </c:pt>
                <c:pt idx="37">
                  <c:v>1674</c:v>
                </c:pt>
                <c:pt idx="38">
                  <c:v>1689</c:v>
                </c:pt>
                <c:pt idx="39">
                  <c:v>1891</c:v>
                </c:pt>
                <c:pt idx="40">
                  <c:v>1914</c:v>
                </c:pt>
                <c:pt idx="41">
                  <c:v>2127</c:v>
                </c:pt>
                <c:pt idx="42">
                  <c:v>2312</c:v>
                </c:pt>
                <c:pt idx="43">
                  <c:v>2517</c:v>
                </c:pt>
                <c:pt idx="44">
                  <c:v>2706</c:v>
                </c:pt>
                <c:pt idx="45">
                  <c:v>2955</c:v>
                </c:pt>
                <c:pt idx="46">
                  <c:v>3320</c:v>
                </c:pt>
                <c:pt idx="47">
                  <c:v>3537</c:v>
                </c:pt>
                <c:pt idx="48">
                  <c:v>5022</c:v>
                </c:pt>
                <c:pt idx="49">
                  <c:v>5668</c:v>
                </c:pt>
                <c:pt idx="50">
                  <c:v>6294</c:v>
                </c:pt>
                <c:pt idx="51">
                  <c:v>6297</c:v>
                </c:pt>
                <c:pt idx="52">
                  <c:v>6459</c:v>
                </c:pt>
                <c:pt idx="53">
                  <c:v>6462</c:v>
                </c:pt>
                <c:pt idx="54">
                  <c:v>6473</c:v>
                </c:pt>
                <c:pt idx="55">
                  <c:v>6475</c:v>
                </c:pt>
                <c:pt idx="56">
                  <c:v>6499</c:v>
                </c:pt>
                <c:pt idx="57">
                  <c:v>6499</c:v>
                </c:pt>
                <c:pt idx="58">
                  <c:v>6511</c:v>
                </c:pt>
                <c:pt idx="59">
                  <c:v>6523</c:v>
                </c:pt>
                <c:pt idx="60">
                  <c:v>6678</c:v>
                </c:pt>
                <c:pt idx="61">
                  <c:v>6678</c:v>
                </c:pt>
                <c:pt idx="62">
                  <c:v>6684</c:v>
                </c:pt>
                <c:pt idx="63">
                  <c:v>6692</c:v>
                </c:pt>
                <c:pt idx="64">
                  <c:v>6916</c:v>
                </c:pt>
                <c:pt idx="65">
                  <c:v>6936</c:v>
                </c:pt>
                <c:pt idx="66">
                  <c:v>6952</c:v>
                </c:pt>
                <c:pt idx="67">
                  <c:v>7061</c:v>
                </c:pt>
                <c:pt idx="68">
                  <c:v>7101</c:v>
                </c:pt>
                <c:pt idx="69">
                  <c:v>7120</c:v>
                </c:pt>
                <c:pt idx="70">
                  <c:v>7132</c:v>
                </c:pt>
                <c:pt idx="71">
                  <c:v>7310</c:v>
                </c:pt>
                <c:pt idx="72">
                  <c:v>7537</c:v>
                </c:pt>
                <c:pt idx="73">
                  <c:v>7541</c:v>
                </c:pt>
                <c:pt idx="74">
                  <c:v>7542</c:v>
                </c:pt>
                <c:pt idx="75">
                  <c:v>7545</c:v>
                </c:pt>
                <c:pt idx="76">
                  <c:v>7562</c:v>
                </c:pt>
                <c:pt idx="77">
                  <c:v>7565</c:v>
                </c:pt>
                <c:pt idx="78">
                  <c:v>7569</c:v>
                </c:pt>
                <c:pt idx="79">
                  <c:v>7698</c:v>
                </c:pt>
                <c:pt idx="80">
                  <c:v>7711</c:v>
                </c:pt>
                <c:pt idx="81">
                  <c:v>7743</c:v>
                </c:pt>
                <c:pt idx="82">
                  <c:v>7775</c:v>
                </c:pt>
                <c:pt idx="83">
                  <c:v>7896</c:v>
                </c:pt>
                <c:pt idx="84">
                  <c:v>7924</c:v>
                </c:pt>
                <c:pt idx="85">
                  <c:v>7932</c:v>
                </c:pt>
                <c:pt idx="86">
                  <c:v>7964</c:v>
                </c:pt>
                <c:pt idx="87">
                  <c:v>7964</c:v>
                </c:pt>
                <c:pt idx="88">
                  <c:v>7968</c:v>
                </c:pt>
                <c:pt idx="89">
                  <c:v>7984</c:v>
                </c:pt>
                <c:pt idx="90">
                  <c:v>7988</c:v>
                </c:pt>
                <c:pt idx="91">
                  <c:v>8384</c:v>
                </c:pt>
                <c:pt idx="92">
                  <c:v>8392</c:v>
                </c:pt>
                <c:pt idx="93">
                  <c:v>8400</c:v>
                </c:pt>
                <c:pt idx="94">
                  <c:v>8400</c:v>
                </c:pt>
                <c:pt idx="95">
                  <c:v>8404</c:v>
                </c:pt>
                <c:pt idx="96">
                  <c:v>8404</c:v>
                </c:pt>
                <c:pt idx="97">
                  <c:v>8409</c:v>
                </c:pt>
                <c:pt idx="98">
                  <c:v>8558</c:v>
                </c:pt>
                <c:pt idx="99">
                  <c:v>8565</c:v>
                </c:pt>
                <c:pt idx="100">
                  <c:v>8569</c:v>
                </c:pt>
                <c:pt idx="101">
                  <c:v>8570</c:v>
                </c:pt>
                <c:pt idx="102">
                  <c:v>8570</c:v>
                </c:pt>
                <c:pt idx="103">
                  <c:v>8578</c:v>
                </c:pt>
                <c:pt idx="104">
                  <c:v>8593</c:v>
                </c:pt>
                <c:pt idx="105">
                  <c:v>8616</c:v>
                </c:pt>
                <c:pt idx="106">
                  <c:v>8727</c:v>
                </c:pt>
                <c:pt idx="107">
                  <c:v>8761</c:v>
                </c:pt>
                <c:pt idx="108">
                  <c:v>8766</c:v>
                </c:pt>
                <c:pt idx="109">
                  <c:v>8773</c:v>
                </c:pt>
                <c:pt idx="110">
                  <c:v>8801</c:v>
                </c:pt>
                <c:pt idx="111">
                  <c:v>8809</c:v>
                </c:pt>
                <c:pt idx="112">
                  <c:v>8978</c:v>
                </c:pt>
                <c:pt idx="113">
                  <c:v>8979</c:v>
                </c:pt>
                <c:pt idx="114">
                  <c:v>8982</c:v>
                </c:pt>
                <c:pt idx="115">
                  <c:v>9010</c:v>
                </c:pt>
                <c:pt idx="116">
                  <c:v>9030</c:v>
                </c:pt>
                <c:pt idx="117">
                  <c:v>9031</c:v>
                </c:pt>
                <c:pt idx="118">
                  <c:v>9031</c:v>
                </c:pt>
                <c:pt idx="119">
                  <c:v>9034</c:v>
                </c:pt>
                <c:pt idx="120">
                  <c:v>9148</c:v>
                </c:pt>
                <c:pt idx="121">
                  <c:v>9188</c:v>
                </c:pt>
                <c:pt idx="122">
                  <c:v>9216</c:v>
                </c:pt>
                <c:pt idx="123">
                  <c:v>9219</c:v>
                </c:pt>
                <c:pt idx="124">
                  <c:v>9228</c:v>
                </c:pt>
                <c:pt idx="125">
                  <c:v>9232</c:v>
                </c:pt>
                <c:pt idx="126">
                  <c:v>9236</c:v>
                </c:pt>
                <c:pt idx="127">
                  <c:v>9236</c:v>
                </c:pt>
                <c:pt idx="128">
                  <c:v>9353</c:v>
                </c:pt>
                <c:pt idx="129">
                  <c:v>9439</c:v>
                </c:pt>
                <c:pt idx="130">
                  <c:v>9585</c:v>
                </c:pt>
                <c:pt idx="131">
                  <c:v>9656</c:v>
                </c:pt>
                <c:pt idx="132">
                  <c:v>9661</c:v>
                </c:pt>
                <c:pt idx="133">
                  <c:v>9842</c:v>
                </c:pt>
                <c:pt idx="134">
                  <c:v>9858</c:v>
                </c:pt>
                <c:pt idx="135">
                  <c:v>10059</c:v>
                </c:pt>
                <c:pt idx="136">
                  <c:v>10250</c:v>
                </c:pt>
                <c:pt idx="137">
                  <c:v>10277</c:v>
                </c:pt>
                <c:pt idx="138">
                  <c:v>10277</c:v>
                </c:pt>
                <c:pt idx="139">
                  <c:v>10420</c:v>
                </c:pt>
                <c:pt idx="140">
                  <c:v>10480</c:v>
                </c:pt>
                <c:pt idx="141">
                  <c:v>10487</c:v>
                </c:pt>
                <c:pt idx="142">
                  <c:v>10487</c:v>
                </c:pt>
                <c:pt idx="143">
                  <c:v>10499</c:v>
                </c:pt>
                <c:pt idx="144">
                  <c:v>10504</c:v>
                </c:pt>
                <c:pt idx="145">
                  <c:v>10508</c:v>
                </c:pt>
                <c:pt idx="146">
                  <c:v>10656</c:v>
                </c:pt>
                <c:pt idx="147">
                  <c:v>10683</c:v>
                </c:pt>
                <c:pt idx="148">
                  <c:v>10701</c:v>
                </c:pt>
                <c:pt idx="149">
                  <c:v>10719</c:v>
                </c:pt>
                <c:pt idx="150">
                  <c:v>10890</c:v>
                </c:pt>
                <c:pt idx="151">
                  <c:v>11113</c:v>
                </c:pt>
                <c:pt idx="152">
                  <c:v>11114</c:v>
                </c:pt>
                <c:pt idx="153">
                  <c:v>11286</c:v>
                </c:pt>
                <c:pt idx="154">
                  <c:v>11286</c:v>
                </c:pt>
                <c:pt idx="155">
                  <c:v>11300</c:v>
                </c:pt>
                <c:pt idx="156">
                  <c:v>11503</c:v>
                </c:pt>
                <c:pt idx="157">
                  <c:v>11516</c:v>
                </c:pt>
                <c:pt idx="158">
                  <c:v>11519</c:v>
                </c:pt>
                <c:pt idx="159">
                  <c:v>11727</c:v>
                </c:pt>
                <c:pt idx="160">
                  <c:v>11908</c:v>
                </c:pt>
                <c:pt idx="161">
                  <c:v>11916</c:v>
                </c:pt>
                <c:pt idx="162">
                  <c:v>11928</c:v>
                </c:pt>
                <c:pt idx="163">
                  <c:v>11929</c:v>
                </c:pt>
                <c:pt idx="164">
                  <c:v>11937</c:v>
                </c:pt>
                <c:pt idx="165">
                  <c:v>11948</c:v>
                </c:pt>
                <c:pt idx="166">
                  <c:v>12082</c:v>
                </c:pt>
                <c:pt idx="167">
                  <c:v>12129</c:v>
                </c:pt>
                <c:pt idx="168">
                  <c:v>12145</c:v>
                </c:pt>
                <c:pt idx="169">
                  <c:v>12337</c:v>
                </c:pt>
                <c:pt idx="170">
                  <c:v>12347</c:v>
                </c:pt>
                <c:pt idx="171">
                  <c:v>12377</c:v>
                </c:pt>
                <c:pt idx="172">
                  <c:v>12393</c:v>
                </c:pt>
                <c:pt idx="173">
                  <c:v>12511</c:v>
                </c:pt>
                <c:pt idx="174">
                  <c:v>12550</c:v>
                </c:pt>
                <c:pt idx="175">
                  <c:v>12583</c:v>
                </c:pt>
                <c:pt idx="176">
                  <c:v>12583</c:v>
                </c:pt>
                <c:pt idx="177">
                  <c:v>12583</c:v>
                </c:pt>
                <c:pt idx="178">
                  <c:v>12743</c:v>
                </c:pt>
                <c:pt idx="179">
                  <c:v>12979</c:v>
                </c:pt>
                <c:pt idx="180">
                  <c:v>12988</c:v>
                </c:pt>
                <c:pt idx="181">
                  <c:v>13007</c:v>
                </c:pt>
                <c:pt idx="182">
                  <c:v>13009</c:v>
                </c:pt>
                <c:pt idx="183">
                  <c:v>13019</c:v>
                </c:pt>
                <c:pt idx="184">
                  <c:v>13184</c:v>
                </c:pt>
                <c:pt idx="185">
                  <c:v>13212</c:v>
                </c:pt>
                <c:pt idx="186">
                  <c:v>13397</c:v>
                </c:pt>
                <c:pt idx="187">
                  <c:v>13418</c:v>
                </c:pt>
                <c:pt idx="188">
                  <c:v>13614</c:v>
                </c:pt>
                <c:pt idx="189">
                  <c:v>13636</c:v>
                </c:pt>
                <c:pt idx="190">
                  <c:v>13818</c:v>
                </c:pt>
                <c:pt idx="191">
                  <c:v>13822</c:v>
                </c:pt>
                <c:pt idx="192">
                  <c:v>14031</c:v>
                </c:pt>
                <c:pt idx="193">
                  <c:v>14031</c:v>
                </c:pt>
                <c:pt idx="194">
                  <c:v>14199</c:v>
                </c:pt>
                <c:pt idx="195">
                  <c:v>14199</c:v>
                </c:pt>
                <c:pt idx="196">
                  <c:v>14203</c:v>
                </c:pt>
                <c:pt idx="197">
                  <c:v>14416</c:v>
                </c:pt>
                <c:pt idx="198">
                  <c:v>14885</c:v>
                </c:pt>
                <c:pt idx="199">
                  <c:v>15090</c:v>
                </c:pt>
                <c:pt idx="200">
                  <c:v>15259</c:v>
                </c:pt>
                <c:pt idx="201">
                  <c:v>15312</c:v>
                </c:pt>
                <c:pt idx="202">
                  <c:v>15497</c:v>
                </c:pt>
                <c:pt idx="203">
                  <c:v>15509</c:v>
                </c:pt>
                <c:pt idx="204">
                  <c:v>15664</c:v>
                </c:pt>
                <c:pt idx="205">
                  <c:v>15873</c:v>
                </c:pt>
                <c:pt idx="206">
                  <c:v>15934</c:v>
                </c:pt>
                <c:pt idx="207">
                  <c:v>16098</c:v>
                </c:pt>
                <c:pt idx="208">
                  <c:v>16131</c:v>
                </c:pt>
                <c:pt idx="209">
                  <c:v>16275</c:v>
                </c:pt>
                <c:pt idx="210">
                  <c:v>16511</c:v>
                </c:pt>
              </c:numCache>
            </c:numRef>
          </c:xVal>
          <c:yVal>
            <c:numRef>
              <c:f>Active!$K$21:$K$2250</c:f>
              <c:numCache>
                <c:formatCode>General</c:formatCode>
                <c:ptCount val="2230"/>
                <c:pt idx="160">
                  <c:v>-2.3455999995348975E-2</c:v>
                </c:pt>
                <c:pt idx="161">
                  <c:v>-2.3811999999452382E-2</c:v>
                </c:pt>
                <c:pt idx="162">
                  <c:v>-2.3695999996562023E-2</c:v>
                </c:pt>
                <c:pt idx="163">
                  <c:v>-2.3753000001306646E-2</c:v>
                </c:pt>
                <c:pt idx="167">
                  <c:v>-2.665300000080606E-2</c:v>
                </c:pt>
                <c:pt idx="168">
                  <c:v>-2.5264999996579718E-2</c:v>
                </c:pt>
                <c:pt idx="169">
                  <c:v>-2.9109000002790708E-2</c:v>
                </c:pt>
                <c:pt idx="170">
                  <c:v>-2.6778999999805819E-2</c:v>
                </c:pt>
                <c:pt idx="171">
                  <c:v>-2.9689000002690591E-2</c:v>
                </c:pt>
                <c:pt idx="172">
                  <c:v>-2.950099999725353E-2</c:v>
                </c:pt>
                <c:pt idx="173">
                  <c:v>-2.5127000000793487E-2</c:v>
                </c:pt>
                <c:pt idx="174">
                  <c:v>-3.2349999994039536E-2</c:v>
                </c:pt>
                <c:pt idx="175">
                  <c:v>-2.9530999992857687E-2</c:v>
                </c:pt>
                <c:pt idx="178">
                  <c:v>-3.0450999998720363E-2</c:v>
                </c:pt>
                <c:pt idx="179">
                  <c:v>-3.0002999992575496E-2</c:v>
                </c:pt>
                <c:pt idx="180">
                  <c:v>-2.9415999990305863E-2</c:v>
                </c:pt>
                <c:pt idx="181">
                  <c:v>-3.0399000002944376E-2</c:v>
                </c:pt>
                <c:pt idx="182">
                  <c:v>-3.1512999994447455E-2</c:v>
                </c:pt>
                <c:pt idx="183">
                  <c:v>-2.9282999996212311E-2</c:v>
                </c:pt>
                <c:pt idx="184">
                  <c:v>-3.0087999999523163E-2</c:v>
                </c:pt>
                <c:pt idx="185">
                  <c:v>-3.0184000002918765E-2</c:v>
                </c:pt>
                <c:pt idx="186">
                  <c:v>-3.172900000208756E-2</c:v>
                </c:pt>
                <c:pt idx="187">
                  <c:v>-3.0225999995309394E-2</c:v>
                </c:pt>
                <c:pt idx="188">
                  <c:v>-3.5397999992710538E-2</c:v>
                </c:pt>
                <c:pt idx="190">
                  <c:v>-3.9825999992899597E-2</c:v>
                </c:pt>
                <c:pt idx="191">
                  <c:v>-3.9953999999852385E-2</c:v>
                </c:pt>
                <c:pt idx="192">
                  <c:v>-4.1766999995161314E-2</c:v>
                </c:pt>
                <c:pt idx="193">
                  <c:v>-3.976699999475386E-2</c:v>
                </c:pt>
                <c:pt idx="194">
                  <c:v>-3.994300000340445E-2</c:v>
                </c:pt>
                <c:pt idx="195">
                  <c:v>-3.994300000340445E-2</c:v>
                </c:pt>
                <c:pt idx="196">
                  <c:v>-4.0671000002475921E-2</c:v>
                </c:pt>
                <c:pt idx="197">
                  <c:v>-3.7512000002607238E-2</c:v>
                </c:pt>
                <c:pt idx="198">
                  <c:v>-3.7144999994779937E-2</c:v>
                </c:pt>
                <c:pt idx="199">
                  <c:v>-4.0430000000924338E-2</c:v>
                </c:pt>
                <c:pt idx="200">
                  <c:v>-4.446299999835901E-2</c:v>
                </c:pt>
                <c:pt idx="201">
                  <c:v>-4.3883999998797663E-2</c:v>
                </c:pt>
                <c:pt idx="202">
                  <c:v>-4.0528999990783632E-2</c:v>
                </c:pt>
                <c:pt idx="203">
                  <c:v>-4.0612999997392762E-2</c:v>
                </c:pt>
                <c:pt idx="204">
                  <c:v>-3.7948000004689675E-2</c:v>
                </c:pt>
                <c:pt idx="205">
                  <c:v>-3.3961000000999775E-2</c:v>
                </c:pt>
                <c:pt idx="206">
                  <c:v>-3.3137999998871237E-2</c:v>
                </c:pt>
                <c:pt idx="207">
                  <c:v>-3.3186000000569038E-2</c:v>
                </c:pt>
                <c:pt idx="208">
                  <c:v>-3.3466999993834179E-2</c:v>
                </c:pt>
                <c:pt idx="209">
                  <c:v>-3.3274999994318932E-2</c:v>
                </c:pt>
                <c:pt idx="210">
                  <c:v>-3.1926999996358063E-2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910-49CF-A403-09B507062AB6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Active!$F$21:$F$225</c:f>
              <c:numCache>
                <c:formatCode>General</c:formatCode>
                <c:ptCount val="205"/>
                <c:pt idx="0">
                  <c:v>-3330</c:v>
                </c:pt>
                <c:pt idx="1">
                  <c:v>-3318</c:v>
                </c:pt>
                <c:pt idx="2">
                  <c:v>-3314</c:v>
                </c:pt>
                <c:pt idx="3">
                  <c:v>-3178</c:v>
                </c:pt>
                <c:pt idx="4">
                  <c:v>-2937</c:v>
                </c:pt>
                <c:pt idx="5">
                  <c:v>-2925</c:v>
                </c:pt>
                <c:pt idx="6">
                  <c:v>-2925</c:v>
                </c:pt>
                <c:pt idx="7">
                  <c:v>-2913</c:v>
                </c:pt>
                <c:pt idx="8">
                  <c:v>-2877</c:v>
                </c:pt>
                <c:pt idx="9">
                  <c:v>-2740</c:v>
                </c:pt>
                <c:pt idx="10">
                  <c:v>-2736</c:v>
                </c:pt>
                <c:pt idx="11">
                  <c:v>-2130</c:v>
                </c:pt>
                <c:pt idx="12">
                  <c:v>-1680.5</c:v>
                </c:pt>
                <c:pt idx="13">
                  <c:v>-1432</c:v>
                </c:pt>
                <c:pt idx="14">
                  <c:v>-1303</c:v>
                </c:pt>
                <c:pt idx="15">
                  <c:v>-1271</c:v>
                </c:pt>
                <c:pt idx="16">
                  <c:v>-1215</c:v>
                </c:pt>
                <c:pt idx="17">
                  <c:v>-1043</c:v>
                </c:pt>
                <c:pt idx="18">
                  <c:v>-673</c:v>
                </c:pt>
                <c:pt idx="19">
                  <c:v>-358</c:v>
                </c:pt>
                <c:pt idx="20">
                  <c:v>-207</c:v>
                </c:pt>
                <c:pt idx="21">
                  <c:v>0</c:v>
                </c:pt>
                <c:pt idx="22">
                  <c:v>32</c:v>
                </c:pt>
                <c:pt idx="23">
                  <c:v>205</c:v>
                </c:pt>
                <c:pt idx="24">
                  <c:v>783</c:v>
                </c:pt>
                <c:pt idx="25">
                  <c:v>800</c:v>
                </c:pt>
                <c:pt idx="26">
                  <c:v>828</c:v>
                </c:pt>
                <c:pt idx="27">
                  <c:v>828</c:v>
                </c:pt>
                <c:pt idx="28">
                  <c:v>832</c:v>
                </c:pt>
                <c:pt idx="29">
                  <c:v>860</c:v>
                </c:pt>
                <c:pt idx="30">
                  <c:v>860</c:v>
                </c:pt>
                <c:pt idx="31">
                  <c:v>876</c:v>
                </c:pt>
                <c:pt idx="32">
                  <c:v>1001</c:v>
                </c:pt>
                <c:pt idx="33">
                  <c:v>1020</c:v>
                </c:pt>
                <c:pt idx="34">
                  <c:v>1069</c:v>
                </c:pt>
                <c:pt idx="35">
                  <c:v>1501</c:v>
                </c:pt>
                <c:pt idx="36">
                  <c:v>1623</c:v>
                </c:pt>
                <c:pt idx="37">
                  <c:v>1674</c:v>
                </c:pt>
                <c:pt idx="38">
                  <c:v>1689</c:v>
                </c:pt>
                <c:pt idx="39">
                  <c:v>1891</c:v>
                </c:pt>
                <c:pt idx="40">
                  <c:v>1914</c:v>
                </c:pt>
                <c:pt idx="41">
                  <c:v>2127</c:v>
                </c:pt>
                <c:pt idx="42">
                  <c:v>2312</c:v>
                </c:pt>
                <c:pt idx="43">
                  <c:v>2517</c:v>
                </c:pt>
                <c:pt idx="44">
                  <c:v>2706</c:v>
                </c:pt>
                <c:pt idx="45">
                  <c:v>2955</c:v>
                </c:pt>
                <c:pt idx="46">
                  <c:v>3320</c:v>
                </c:pt>
                <c:pt idx="47">
                  <c:v>3537</c:v>
                </c:pt>
                <c:pt idx="48">
                  <c:v>5022</c:v>
                </c:pt>
                <c:pt idx="49">
                  <c:v>5668</c:v>
                </c:pt>
                <c:pt idx="50">
                  <c:v>6294</c:v>
                </c:pt>
                <c:pt idx="51">
                  <c:v>6297</c:v>
                </c:pt>
                <c:pt idx="52">
                  <c:v>6459</c:v>
                </c:pt>
                <c:pt idx="53">
                  <c:v>6462</c:v>
                </c:pt>
                <c:pt idx="54">
                  <c:v>6473</c:v>
                </c:pt>
                <c:pt idx="55">
                  <c:v>6475</c:v>
                </c:pt>
                <c:pt idx="56">
                  <c:v>6499</c:v>
                </c:pt>
                <c:pt idx="57">
                  <c:v>6499</c:v>
                </c:pt>
                <c:pt idx="58">
                  <c:v>6511</c:v>
                </c:pt>
                <c:pt idx="59">
                  <c:v>6523</c:v>
                </c:pt>
                <c:pt idx="60">
                  <c:v>6678</c:v>
                </c:pt>
                <c:pt idx="61">
                  <c:v>6678</c:v>
                </c:pt>
                <c:pt idx="62">
                  <c:v>6684</c:v>
                </c:pt>
                <c:pt idx="63">
                  <c:v>6692</c:v>
                </c:pt>
                <c:pt idx="64">
                  <c:v>6916</c:v>
                </c:pt>
                <c:pt idx="65">
                  <c:v>6936</c:v>
                </c:pt>
                <c:pt idx="66">
                  <c:v>6952</c:v>
                </c:pt>
                <c:pt idx="67">
                  <c:v>7061</c:v>
                </c:pt>
                <c:pt idx="68">
                  <c:v>7101</c:v>
                </c:pt>
                <c:pt idx="69">
                  <c:v>7120</c:v>
                </c:pt>
                <c:pt idx="70">
                  <c:v>7132</c:v>
                </c:pt>
                <c:pt idx="71">
                  <c:v>7310</c:v>
                </c:pt>
                <c:pt idx="72">
                  <c:v>7537</c:v>
                </c:pt>
                <c:pt idx="73">
                  <c:v>7541</c:v>
                </c:pt>
                <c:pt idx="74">
                  <c:v>7542</c:v>
                </c:pt>
                <c:pt idx="75">
                  <c:v>7545</c:v>
                </c:pt>
                <c:pt idx="76">
                  <c:v>7562</c:v>
                </c:pt>
                <c:pt idx="77">
                  <c:v>7565</c:v>
                </c:pt>
                <c:pt idx="78">
                  <c:v>7569</c:v>
                </c:pt>
                <c:pt idx="79">
                  <c:v>7698</c:v>
                </c:pt>
                <c:pt idx="80">
                  <c:v>7711</c:v>
                </c:pt>
                <c:pt idx="81">
                  <c:v>7743</c:v>
                </c:pt>
                <c:pt idx="82">
                  <c:v>7775</c:v>
                </c:pt>
                <c:pt idx="83">
                  <c:v>7896</c:v>
                </c:pt>
                <c:pt idx="84">
                  <c:v>7924</c:v>
                </c:pt>
                <c:pt idx="85">
                  <c:v>7932</c:v>
                </c:pt>
                <c:pt idx="86">
                  <c:v>7964</c:v>
                </c:pt>
                <c:pt idx="87">
                  <c:v>7964</c:v>
                </c:pt>
                <c:pt idx="88">
                  <c:v>7968</c:v>
                </c:pt>
                <c:pt idx="89">
                  <c:v>7984</c:v>
                </c:pt>
                <c:pt idx="90">
                  <c:v>7988</c:v>
                </c:pt>
                <c:pt idx="91">
                  <c:v>8384</c:v>
                </c:pt>
                <c:pt idx="92">
                  <c:v>8392</c:v>
                </c:pt>
                <c:pt idx="93">
                  <c:v>8400</c:v>
                </c:pt>
                <c:pt idx="94">
                  <c:v>8400</c:v>
                </c:pt>
                <c:pt idx="95">
                  <c:v>8404</c:v>
                </c:pt>
                <c:pt idx="96">
                  <c:v>8404</c:v>
                </c:pt>
                <c:pt idx="97">
                  <c:v>8409</c:v>
                </c:pt>
                <c:pt idx="98">
                  <c:v>8558</c:v>
                </c:pt>
                <c:pt idx="99">
                  <c:v>8565</c:v>
                </c:pt>
                <c:pt idx="100">
                  <c:v>8569</c:v>
                </c:pt>
                <c:pt idx="101">
                  <c:v>8570</c:v>
                </c:pt>
                <c:pt idx="102">
                  <c:v>8570</c:v>
                </c:pt>
                <c:pt idx="103">
                  <c:v>8578</c:v>
                </c:pt>
                <c:pt idx="104">
                  <c:v>8593</c:v>
                </c:pt>
                <c:pt idx="105">
                  <c:v>8616</c:v>
                </c:pt>
                <c:pt idx="106">
                  <c:v>8727</c:v>
                </c:pt>
                <c:pt idx="107">
                  <c:v>8761</c:v>
                </c:pt>
                <c:pt idx="108">
                  <c:v>8766</c:v>
                </c:pt>
                <c:pt idx="109">
                  <c:v>8773</c:v>
                </c:pt>
                <c:pt idx="110">
                  <c:v>8801</c:v>
                </c:pt>
                <c:pt idx="111">
                  <c:v>8809</c:v>
                </c:pt>
                <c:pt idx="112">
                  <c:v>8978</c:v>
                </c:pt>
                <c:pt idx="113">
                  <c:v>8979</c:v>
                </c:pt>
                <c:pt idx="114">
                  <c:v>8982</c:v>
                </c:pt>
                <c:pt idx="115">
                  <c:v>9010</c:v>
                </c:pt>
                <c:pt idx="116">
                  <c:v>9030</c:v>
                </c:pt>
                <c:pt idx="117">
                  <c:v>9031</c:v>
                </c:pt>
                <c:pt idx="118">
                  <c:v>9031</c:v>
                </c:pt>
                <c:pt idx="119">
                  <c:v>9034</c:v>
                </c:pt>
                <c:pt idx="120">
                  <c:v>9148</c:v>
                </c:pt>
                <c:pt idx="121">
                  <c:v>9188</c:v>
                </c:pt>
                <c:pt idx="122">
                  <c:v>9216</c:v>
                </c:pt>
                <c:pt idx="123">
                  <c:v>9219</c:v>
                </c:pt>
                <c:pt idx="124">
                  <c:v>9228</c:v>
                </c:pt>
                <c:pt idx="125">
                  <c:v>9232</c:v>
                </c:pt>
                <c:pt idx="126">
                  <c:v>9236</c:v>
                </c:pt>
                <c:pt idx="127">
                  <c:v>9236</c:v>
                </c:pt>
                <c:pt idx="128">
                  <c:v>9353</c:v>
                </c:pt>
                <c:pt idx="129">
                  <c:v>9439</c:v>
                </c:pt>
                <c:pt idx="130">
                  <c:v>9585</c:v>
                </c:pt>
                <c:pt idx="131">
                  <c:v>9656</c:v>
                </c:pt>
                <c:pt idx="132">
                  <c:v>9661</c:v>
                </c:pt>
                <c:pt idx="133">
                  <c:v>9842</c:v>
                </c:pt>
                <c:pt idx="134">
                  <c:v>9858</c:v>
                </c:pt>
                <c:pt idx="135">
                  <c:v>10059</c:v>
                </c:pt>
                <c:pt idx="136">
                  <c:v>10250</c:v>
                </c:pt>
                <c:pt idx="137">
                  <c:v>10277</c:v>
                </c:pt>
                <c:pt idx="138">
                  <c:v>10277</c:v>
                </c:pt>
                <c:pt idx="139">
                  <c:v>10420</c:v>
                </c:pt>
                <c:pt idx="140">
                  <c:v>10480</c:v>
                </c:pt>
                <c:pt idx="141">
                  <c:v>10487</c:v>
                </c:pt>
                <c:pt idx="142">
                  <c:v>10487</c:v>
                </c:pt>
                <c:pt idx="143">
                  <c:v>10499</c:v>
                </c:pt>
                <c:pt idx="144">
                  <c:v>10504</c:v>
                </c:pt>
                <c:pt idx="145">
                  <c:v>10508</c:v>
                </c:pt>
                <c:pt idx="146">
                  <c:v>10656</c:v>
                </c:pt>
                <c:pt idx="147">
                  <c:v>10683</c:v>
                </c:pt>
                <c:pt idx="148">
                  <c:v>10701</c:v>
                </c:pt>
                <c:pt idx="149">
                  <c:v>10719</c:v>
                </c:pt>
                <c:pt idx="150">
                  <c:v>10890</c:v>
                </c:pt>
                <c:pt idx="151">
                  <c:v>11113</c:v>
                </c:pt>
                <c:pt idx="152">
                  <c:v>11114</c:v>
                </c:pt>
                <c:pt idx="153">
                  <c:v>11286</c:v>
                </c:pt>
                <c:pt idx="154">
                  <c:v>11286</c:v>
                </c:pt>
                <c:pt idx="155">
                  <c:v>11300</c:v>
                </c:pt>
                <c:pt idx="156">
                  <c:v>11503</c:v>
                </c:pt>
                <c:pt idx="157">
                  <c:v>11516</c:v>
                </c:pt>
                <c:pt idx="158">
                  <c:v>11519</c:v>
                </c:pt>
                <c:pt idx="159">
                  <c:v>11727</c:v>
                </c:pt>
                <c:pt idx="160">
                  <c:v>11908</c:v>
                </c:pt>
                <c:pt idx="161">
                  <c:v>11916</c:v>
                </c:pt>
                <c:pt idx="162">
                  <c:v>11928</c:v>
                </c:pt>
                <c:pt idx="163">
                  <c:v>11929</c:v>
                </c:pt>
                <c:pt idx="164">
                  <c:v>11937</c:v>
                </c:pt>
                <c:pt idx="165">
                  <c:v>11948</c:v>
                </c:pt>
                <c:pt idx="166">
                  <c:v>12082</c:v>
                </c:pt>
                <c:pt idx="167">
                  <c:v>12129</c:v>
                </c:pt>
                <c:pt idx="168">
                  <c:v>12145</c:v>
                </c:pt>
                <c:pt idx="169">
                  <c:v>12337</c:v>
                </c:pt>
                <c:pt idx="170">
                  <c:v>12347</c:v>
                </c:pt>
                <c:pt idx="171">
                  <c:v>12377</c:v>
                </c:pt>
                <c:pt idx="172">
                  <c:v>12393</c:v>
                </c:pt>
                <c:pt idx="173">
                  <c:v>12511</c:v>
                </c:pt>
                <c:pt idx="174">
                  <c:v>12550</c:v>
                </c:pt>
                <c:pt idx="175">
                  <c:v>12583</c:v>
                </c:pt>
                <c:pt idx="176">
                  <c:v>12583</c:v>
                </c:pt>
                <c:pt idx="177">
                  <c:v>12583</c:v>
                </c:pt>
                <c:pt idx="178">
                  <c:v>12743</c:v>
                </c:pt>
                <c:pt idx="179">
                  <c:v>12979</c:v>
                </c:pt>
                <c:pt idx="180">
                  <c:v>12988</c:v>
                </c:pt>
                <c:pt idx="181">
                  <c:v>13007</c:v>
                </c:pt>
                <c:pt idx="182">
                  <c:v>13009</c:v>
                </c:pt>
                <c:pt idx="183">
                  <c:v>13019</c:v>
                </c:pt>
                <c:pt idx="184">
                  <c:v>13184</c:v>
                </c:pt>
                <c:pt idx="185">
                  <c:v>13212</c:v>
                </c:pt>
                <c:pt idx="186">
                  <c:v>13397</c:v>
                </c:pt>
                <c:pt idx="187">
                  <c:v>13418</c:v>
                </c:pt>
                <c:pt idx="188">
                  <c:v>13614</c:v>
                </c:pt>
                <c:pt idx="189">
                  <c:v>13636</c:v>
                </c:pt>
                <c:pt idx="190">
                  <c:v>13818</c:v>
                </c:pt>
                <c:pt idx="191">
                  <c:v>13822</c:v>
                </c:pt>
                <c:pt idx="192">
                  <c:v>14031</c:v>
                </c:pt>
                <c:pt idx="193">
                  <c:v>14031</c:v>
                </c:pt>
                <c:pt idx="194">
                  <c:v>14199</c:v>
                </c:pt>
                <c:pt idx="195">
                  <c:v>14199</c:v>
                </c:pt>
                <c:pt idx="196">
                  <c:v>14203</c:v>
                </c:pt>
                <c:pt idx="197">
                  <c:v>14416</c:v>
                </c:pt>
                <c:pt idx="198">
                  <c:v>14885</c:v>
                </c:pt>
                <c:pt idx="199">
                  <c:v>15090</c:v>
                </c:pt>
                <c:pt idx="200">
                  <c:v>15259</c:v>
                </c:pt>
                <c:pt idx="201">
                  <c:v>15312</c:v>
                </c:pt>
                <c:pt idx="202">
                  <c:v>15497</c:v>
                </c:pt>
                <c:pt idx="203">
                  <c:v>15509</c:v>
                </c:pt>
                <c:pt idx="204">
                  <c:v>15664</c:v>
                </c:pt>
              </c:numCache>
            </c:numRef>
          </c:xVal>
          <c:yVal>
            <c:numRef>
              <c:f>Active!$L$21:$L$225</c:f>
              <c:numCache>
                <c:formatCode>General</c:formatCode>
                <c:ptCount val="20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910-49CF-A403-09B507062AB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Active!$F$21:$F$225</c:f>
              <c:numCache>
                <c:formatCode>General</c:formatCode>
                <c:ptCount val="205"/>
                <c:pt idx="0">
                  <c:v>-3330</c:v>
                </c:pt>
                <c:pt idx="1">
                  <c:v>-3318</c:v>
                </c:pt>
                <c:pt idx="2">
                  <c:v>-3314</c:v>
                </c:pt>
                <c:pt idx="3">
                  <c:v>-3178</c:v>
                </c:pt>
                <c:pt idx="4">
                  <c:v>-2937</c:v>
                </c:pt>
                <c:pt idx="5">
                  <c:v>-2925</c:v>
                </c:pt>
                <c:pt idx="6">
                  <c:v>-2925</c:v>
                </c:pt>
                <c:pt idx="7">
                  <c:v>-2913</c:v>
                </c:pt>
                <c:pt idx="8">
                  <c:v>-2877</c:v>
                </c:pt>
                <c:pt idx="9">
                  <c:v>-2740</c:v>
                </c:pt>
                <c:pt idx="10">
                  <c:v>-2736</c:v>
                </c:pt>
                <c:pt idx="11">
                  <c:v>-2130</c:v>
                </c:pt>
                <c:pt idx="12">
                  <c:v>-1680.5</c:v>
                </c:pt>
                <c:pt idx="13">
                  <c:v>-1432</c:v>
                </c:pt>
                <c:pt idx="14">
                  <c:v>-1303</c:v>
                </c:pt>
                <c:pt idx="15">
                  <c:v>-1271</c:v>
                </c:pt>
                <c:pt idx="16">
                  <c:v>-1215</c:v>
                </c:pt>
                <c:pt idx="17">
                  <c:v>-1043</c:v>
                </c:pt>
                <c:pt idx="18">
                  <c:v>-673</c:v>
                </c:pt>
                <c:pt idx="19">
                  <c:v>-358</c:v>
                </c:pt>
                <c:pt idx="20">
                  <c:v>-207</c:v>
                </c:pt>
                <c:pt idx="21">
                  <c:v>0</c:v>
                </c:pt>
                <c:pt idx="22">
                  <c:v>32</c:v>
                </c:pt>
                <c:pt idx="23">
                  <c:v>205</c:v>
                </c:pt>
                <c:pt idx="24">
                  <c:v>783</c:v>
                </c:pt>
                <c:pt idx="25">
                  <c:v>800</c:v>
                </c:pt>
                <c:pt idx="26">
                  <c:v>828</c:v>
                </c:pt>
                <c:pt idx="27">
                  <c:v>828</c:v>
                </c:pt>
                <c:pt idx="28">
                  <c:v>832</c:v>
                </c:pt>
                <c:pt idx="29">
                  <c:v>860</c:v>
                </c:pt>
                <c:pt idx="30">
                  <c:v>860</c:v>
                </c:pt>
                <c:pt idx="31">
                  <c:v>876</c:v>
                </c:pt>
                <c:pt idx="32">
                  <c:v>1001</c:v>
                </c:pt>
                <c:pt idx="33">
                  <c:v>1020</c:v>
                </c:pt>
                <c:pt idx="34">
                  <c:v>1069</c:v>
                </c:pt>
                <c:pt idx="35">
                  <c:v>1501</c:v>
                </c:pt>
                <c:pt idx="36">
                  <c:v>1623</c:v>
                </c:pt>
                <c:pt idx="37">
                  <c:v>1674</c:v>
                </c:pt>
                <c:pt idx="38">
                  <c:v>1689</c:v>
                </c:pt>
                <c:pt idx="39">
                  <c:v>1891</c:v>
                </c:pt>
                <c:pt idx="40">
                  <c:v>1914</c:v>
                </c:pt>
                <c:pt idx="41">
                  <c:v>2127</c:v>
                </c:pt>
                <c:pt idx="42">
                  <c:v>2312</c:v>
                </c:pt>
                <c:pt idx="43">
                  <c:v>2517</c:v>
                </c:pt>
                <c:pt idx="44">
                  <c:v>2706</c:v>
                </c:pt>
                <c:pt idx="45">
                  <c:v>2955</c:v>
                </c:pt>
                <c:pt idx="46">
                  <c:v>3320</c:v>
                </c:pt>
                <c:pt idx="47">
                  <c:v>3537</c:v>
                </c:pt>
                <c:pt idx="48">
                  <c:v>5022</c:v>
                </c:pt>
                <c:pt idx="49">
                  <c:v>5668</c:v>
                </c:pt>
                <c:pt idx="50">
                  <c:v>6294</c:v>
                </c:pt>
                <c:pt idx="51">
                  <c:v>6297</c:v>
                </c:pt>
                <c:pt idx="52">
                  <c:v>6459</c:v>
                </c:pt>
                <c:pt idx="53">
                  <c:v>6462</c:v>
                </c:pt>
                <c:pt idx="54">
                  <c:v>6473</c:v>
                </c:pt>
                <c:pt idx="55">
                  <c:v>6475</c:v>
                </c:pt>
                <c:pt idx="56">
                  <c:v>6499</c:v>
                </c:pt>
                <c:pt idx="57">
                  <c:v>6499</c:v>
                </c:pt>
                <c:pt idx="58">
                  <c:v>6511</c:v>
                </c:pt>
                <c:pt idx="59">
                  <c:v>6523</c:v>
                </c:pt>
                <c:pt idx="60">
                  <c:v>6678</c:v>
                </c:pt>
                <c:pt idx="61">
                  <c:v>6678</c:v>
                </c:pt>
                <c:pt idx="62">
                  <c:v>6684</c:v>
                </c:pt>
                <c:pt idx="63">
                  <c:v>6692</c:v>
                </c:pt>
                <c:pt idx="64">
                  <c:v>6916</c:v>
                </c:pt>
                <c:pt idx="65">
                  <c:v>6936</c:v>
                </c:pt>
                <c:pt idx="66">
                  <c:v>6952</c:v>
                </c:pt>
                <c:pt idx="67">
                  <c:v>7061</c:v>
                </c:pt>
                <c:pt idx="68">
                  <c:v>7101</c:v>
                </c:pt>
                <c:pt idx="69">
                  <c:v>7120</c:v>
                </c:pt>
                <c:pt idx="70">
                  <c:v>7132</c:v>
                </c:pt>
                <c:pt idx="71">
                  <c:v>7310</c:v>
                </c:pt>
                <c:pt idx="72">
                  <c:v>7537</c:v>
                </c:pt>
                <c:pt idx="73">
                  <c:v>7541</c:v>
                </c:pt>
                <c:pt idx="74">
                  <c:v>7542</c:v>
                </c:pt>
                <c:pt idx="75">
                  <c:v>7545</c:v>
                </c:pt>
                <c:pt idx="76">
                  <c:v>7562</c:v>
                </c:pt>
                <c:pt idx="77">
                  <c:v>7565</c:v>
                </c:pt>
                <c:pt idx="78">
                  <c:v>7569</c:v>
                </c:pt>
                <c:pt idx="79">
                  <c:v>7698</c:v>
                </c:pt>
                <c:pt idx="80">
                  <c:v>7711</c:v>
                </c:pt>
                <c:pt idx="81">
                  <c:v>7743</c:v>
                </c:pt>
                <c:pt idx="82">
                  <c:v>7775</c:v>
                </c:pt>
                <c:pt idx="83">
                  <c:v>7896</c:v>
                </c:pt>
                <c:pt idx="84">
                  <c:v>7924</c:v>
                </c:pt>
                <c:pt idx="85">
                  <c:v>7932</c:v>
                </c:pt>
                <c:pt idx="86">
                  <c:v>7964</c:v>
                </c:pt>
                <c:pt idx="87">
                  <c:v>7964</c:v>
                </c:pt>
                <c:pt idx="88">
                  <c:v>7968</c:v>
                </c:pt>
                <c:pt idx="89">
                  <c:v>7984</c:v>
                </c:pt>
                <c:pt idx="90">
                  <c:v>7988</c:v>
                </c:pt>
                <c:pt idx="91">
                  <c:v>8384</c:v>
                </c:pt>
                <c:pt idx="92">
                  <c:v>8392</c:v>
                </c:pt>
                <c:pt idx="93">
                  <c:v>8400</c:v>
                </c:pt>
                <c:pt idx="94">
                  <c:v>8400</c:v>
                </c:pt>
                <c:pt idx="95">
                  <c:v>8404</c:v>
                </c:pt>
                <c:pt idx="96">
                  <c:v>8404</c:v>
                </c:pt>
                <c:pt idx="97">
                  <c:v>8409</c:v>
                </c:pt>
                <c:pt idx="98">
                  <c:v>8558</c:v>
                </c:pt>
                <c:pt idx="99">
                  <c:v>8565</c:v>
                </c:pt>
                <c:pt idx="100">
                  <c:v>8569</c:v>
                </c:pt>
                <c:pt idx="101">
                  <c:v>8570</c:v>
                </c:pt>
                <c:pt idx="102">
                  <c:v>8570</c:v>
                </c:pt>
                <c:pt idx="103">
                  <c:v>8578</c:v>
                </c:pt>
                <c:pt idx="104">
                  <c:v>8593</c:v>
                </c:pt>
                <c:pt idx="105">
                  <c:v>8616</c:v>
                </c:pt>
                <c:pt idx="106">
                  <c:v>8727</c:v>
                </c:pt>
                <c:pt idx="107">
                  <c:v>8761</c:v>
                </c:pt>
                <c:pt idx="108">
                  <c:v>8766</c:v>
                </c:pt>
                <c:pt idx="109">
                  <c:v>8773</c:v>
                </c:pt>
                <c:pt idx="110">
                  <c:v>8801</c:v>
                </c:pt>
                <c:pt idx="111">
                  <c:v>8809</c:v>
                </c:pt>
                <c:pt idx="112">
                  <c:v>8978</c:v>
                </c:pt>
                <c:pt idx="113">
                  <c:v>8979</c:v>
                </c:pt>
                <c:pt idx="114">
                  <c:v>8982</c:v>
                </c:pt>
                <c:pt idx="115">
                  <c:v>9010</c:v>
                </c:pt>
                <c:pt idx="116">
                  <c:v>9030</c:v>
                </c:pt>
                <c:pt idx="117">
                  <c:v>9031</c:v>
                </c:pt>
                <c:pt idx="118">
                  <c:v>9031</c:v>
                </c:pt>
                <c:pt idx="119">
                  <c:v>9034</c:v>
                </c:pt>
                <c:pt idx="120">
                  <c:v>9148</c:v>
                </c:pt>
                <c:pt idx="121">
                  <c:v>9188</c:v>
                </c:pt>
                <c:pt idx="122">
                  <c:v>9216</c:v>
                </c:pt>
                <c:pt idx="123">
                  <c:v>9219</c:v>
                </c:pt>
                <c:pt idx="124">
                  <c:v>9228</c:v>
                </c:pt>
                <c:pt idx="125">
                  <c:v>9232</c:v>
                </c:pt>
                <c:pt idx="126">
                  <c:v>9236</c:v>
                </c:pt>
                <c:pt idx="127">
                  <c:v>9236</c:v>
                </c:pt>
                <c:pt idx="128">
                  <c:v>9353</c:v>
                </c:pt>
                <c:pt idx="129">
                  <c:v>9439</c:v>
                </c:pt>
                <c:pt idx="130">
                  <c:v>9585</c:v>
                </c:pt>
                <c:pt idx="131">
                  <c:v>9656</c:v>
                </c:pt>
                <c:pt idx="132">
                  <c:v>9661</c:v>
                </c:pt>
                <c:pt idx="133">
                  <c:v>9842</c:v>
                </c:pt>
                <c:pt idx="134">
                  <c:v>9858</c:v>
                </c:pt>
                <c:pt idx="135">
                  <c:v>10059</c:v>
                </c:pt>
                <c:pt idx="136">
                  <c:v>10250</c:v>
                </c:pt>
                <c:pt idx="137">
                  <c:v>10277</c:v>
                </c:pt>
                <c:pt idx="138">
                  <c:v>10277</c:v>
                </c:pt>
                <c:pt idx="139">
                  <c:v>10420</c:v>
                </c:pt>
                <c:pt idx="140">
                  <c:v>10480</c:v>
                </c:pt>
                <c:pt idx="141">
                  <c:v>10487</c:v>
                </c:pt>
                <c:pt idx="142">
                  <c:v>10487</c:v>
                </c:pt>
                <c:pt idx="143">
                  <c:v>10499</c:v>
                </c:pt>
                <c:pt idx="144">
                  <c:v>10504</c:v>
                </c:pt>
                <c:pt idx="145">
                  <c:v>10508</c:v>
                </c:pt>
                <c:pt idx="146">
                  <c:v>10656</c:v>
                </c:pt>
                <c:pt idx="147">
                  <c:v>10683</c:v>
                </c:pt>
                <c:pt idx="148">
                  <c:v>10701</c:v>
                </c:pt>
                <c:pt idx="149">
                  <c:v>10719</c:v>
                </c:pt>
                <c:pt idx="150">
                  <c:v>10890</c:v>
                </c:pt>
                <c:pt idx="151">
                  <c:v>11113</c:v>
                </c:pt>
                <c:pt idx="152">
                  <c:v>11114</c:v>
                </c:pt>
                <c:pt idx="153">
                  <c:v>11286</c:v>
                </c:pt>
                <c:pt idx="154">
                  <c:v>11286</c:v>
                </c:pt>
                <c:pt idx="155">
                  <c:v>11300</c:v>
                </c:pt>
                <c:pt idx="156">
                  <c:v>11503</c:v>
                </c:pt>
                <c:pt idx="157">
                  <c:v>11516</c:v>
                </c:pt>
                <c:pt idx="158">
                  <c:v>11519</c:v>
                </c:pt>
                <c:pt idx="159">
                  <c:v>11727</c:v>
                </c:pt>
                <c:pt idx="160">
                  <c:v>11908</c:v>
                </c:pt>
                <c:pt idx="161">
                  <c:v>11916</c:v>
                </c:pt>
                <c:pt idx="162">
                  <c:v>11928</c:v>
                </c:pt>
                <c:pt idx="163">
                  <c:v>11929</c:v>
                </c:pt>
                <c:pt idx="164">
                  <c:v>11937</c:v>
                </c:pt>
                <c:pt idx="165">
                  <c:v>11948</c:v>
                </c:pt>
                <c:pt idx="166">
                  <c:v>12082</c:v>
                </c:pt>
                <c:pt idx="167">
                  <c:v>12129</c:v>
                </c:pt>
                <c:pt idx="168">
                  <c:v>12145</c:v>
                </c:pt>
                <c:pt idx="169">
                  <c:v>12337</c:v>
                </c:pt>
                <c:pt idx="170">
                  <c:v>12347</c:v>
                </c:pt>
                <c:pt idx="171">
                  <c:v>12377</c:v>
                </c:pt>
                <c:pt idx="172">
                  <c:v>12393</c:v>
                </c:pt>
                <c:pt idx="173">
                  <c:v>12511</c:v>
                </c:pt>
                <c:pt idx="174">
                  <c:v>12550</c:v>
                </c:pt>
                <c:pt idx="175">
                  <c:v>12583</c:v>
                </c:pt>
                <c:pt idx="176">
                  <c:v>12583</c:v>
                </c:pt>
                <c:pt idx="177">
                  <c:v>12583</c:v>
                </c:pt>
                <c:pt idx="178">
                  <c:v>12743</c:v>
                </c:pt>
                <c:pt idx="179">
                  <c:v>12979</c:v>
                </c:pt>
                <c:pt idx="180">
                  <c:v>12988</c:v>
                </c:pt>
                <c:pt idx="181">
                  <c:v>13007</c:v>
                </c:pt>
                <c:pt idx="182">
                  <c:v>13009</c:v>
                </c:pt>
                <c:pt idx="183">
                  <c:v>13019</c:v>
                </c:pt>
                <c:pt idx="184">
                  <c:v>13184</c:v>
                </c:pt>
                <c:pt idx="185">
                  <c:v>13212</c:v>
                </c:pt>
                <c:pt idx="186">
                  <c:v>13397</c:v>
                </c:pt>
                <c:pt idx="187">
                  <c:v>13418</c:v>
                </c:pt>
                <c:pt idx="188">
                  <c:v>13614</c:v>
                </c:pt>
                <c:pt idx="189">
                  <c:v>13636</c:v>
                </c:pt>
                <c:pt idx="190">
                  <c:v>13818</c:v>
                </c:pt>
                <c:pt idx="191">
                  <c:v>13822</c:v>
                </c:pt>
                <c:pt idx="192">
                  <c:v>14031</c:v>
                </c:pt>
                <c:pt idx="193">
                  <c:v>14031</c:v>
                </c:pt>
                <c:pt idx="194">
                  <c:v>14199</c:v>
                </c:pt>
                <c:pt idx="195">
                  <c:v>14199</c:v>
                </c:pt>
                <c:pt idx="196">
                  <c:v>14203</c:v>
                </c:pt>
                <c:pt idx="197">
                  <c:v>14416</c:v>
                </c:pt>
                <c:pt idx="198">
                  <c:v>14885</c:v>
                </c:pt>
                <c:pt idx="199">
                  <c:v>15090</c:v>
                </c:pt>
                <c:pt idx="200">
                  <c:v>15259</c:v>
                </c:pt>
                <c:pt idx="201">
                  <c:v>15312</c:v>
                </c:pt>
                <c:pt idx="202">
                  <c:v>15497</c:v>
                </c:pt>
                <c:pt idx="203">
                  <c:v>15509</c:v>
                </c:pt>
                <c:pt idx="204">
                  <c:v>15664</c:v>
                </c:pt>
              </c:numCache>
            </c:numRef>
          </c:xVal>
          <c:yVal>
            <c:numRef>
              <c:f>Active!$M$21:$M$225</c:f>
              <c:numCache>
                <c:formatCode>General</c:formatCode>
                <c:ptCount val="20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910-49CF-A403-09B507062AB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Active!$F$21:$F$225</c:f>
              <c:numCache>
                <c:formatCode>General</c:formatCode>
                <c:ptCount val="205"/>
                <c:pt idx="0">
                  <c:v>-3330</c:v>
                </c:pt>
                <c:pt idx="1">
                  <c:v>-3318</c:v>
                </c:pt>
                <c:pt idx="2">
                  <c:v>-3314</c:v>
                </c:pt>
                <c:pt idx="3">
                  <c:v>-3178</c:v>
                </c:pt>
                <c:pt idx="4">
                  <c:v>-2937</c:v>
                </c:pt>
                <c:pt idx="5">
                  <c:v>-2925</c:v>
                </c:pt>
                <c:pt idx="6">
                  <c:v>-2925</c:v>
                </c:pt>
                <c:pt idx="7">
                  <c:v>-2913</c:v>
                </c:pt>
                <c:pt idx="8">
                  <c:v>-2877</c:v>
                </c:pt>
                <c:pt idx="9">
                  <c:v>-2740</c:v>
                </c:pt>
                <c:pt idx="10">
                  <c:v>-2736</c:v>
                </c:pt>
                <c:pt idx="11">
                  <c:v>-2130</c:v>
                </c:pt>
                <c:pt idx="12">
                  <c:v>-1680.5</c:v>
                </c:pt>
                <c:pt idx="13">
                  <c:v>-1432</c:v>
                </c:pt>
                <c:pt idx="14">
                  <c:v>-1303</c:v>
                </c:pt>
                <c:pt idx="15">
                  <c:v>-1271</c:v>
                </c:pt>
                <c:pt idx="16">
                  <c:v>-1215</c:v>
                </c:pt>
                <c:pt idx="17">
                  <c:v>-1043</c:v>
                </c:pt>
                <c:pt idx="18">
                  <c:v>-673</c:v>
                </c:pt>
                <c:pt idx="19">
                  <c:v>-358</c:v>
                </c:pt>
                <c:pt idx="20">
                  <c:v>-207</c:v>
                </c:pt>
                <c:pt idx="21">
                  <c:v>0</c:v>
                </c:pt>
                <c:pt idx="22">
                  <c:v>32</c:v>
                </c:pt>
                <c:pt idx="23">
                  <c:v>205</c:v>
                </c:pt>
                <c:pt idx="24">
                  <c:v>783</c:v>
                </c:pt>
                <c:pt idx="25">
                  <c:v>800</c:v>
                </c:pt>
                <c:pt idx="26">
                  <c:v>828</c:v>
                </c:pt>
                <c:pt idx="27">
                  <c:v>828</c:v>
                </c:pt>
                <c:pt idx="28">
                  <c:v>832</c:v>
                </c:pt>
                <c:pt idx="29">
                  <c:v>860</c:v>
                </c:pt>
                <c:pt idx="30">
                  <c:v>860</c:v>
                </c:pt>
                <c:pt idx="31">
                  <c:v>876</c:v>
                </c:pt>
                <c:pt idx="32">
                  <c:v>1001</c:v>
                </c:pt>
                <c:pt idx="33">
                  <c:v>1020</c:v>
                </c:pt>
                <c:pt idx="34">
                  <c:v>1069</c:v>
                </c:pt>
                <c:pt idx="35">
                  <c:v>1501</c:v>
                </c:pt>
                <c:pt idx="36">
                  <c:v>1623</c:v>
                </c:pt>
                <c:pt idx="37">
                  <c:v>1674</c:v>
                </c:pt>
                <c:pt idx="38">
                  <c:v>1689</c:v>
                </c:pt>
                <c:pt idx="39">
                  <c:v>1891</c:v>
                </c:pt>
                <c:pt idx="40">
                  <c:v>1914</c:v>
                </c:pt>
                <c:pt idx="41">
                  <c:v>2127</c:v>
                </c:pt>
                <c:pt idx="42">
                  <c:v>2312</c:v>
                </c:pt>
                <c:pt idx="43">
                  <c:v>2517</c:v>
                </c:pt>
                <c:pt idx="44">
                  <c:v>2706</c:v>
                </c:pt>
                <c:pt idx="45">
                  <c:v>2955</c:v>
                </c:pt>
                <c:pt idx="46">
                  <c:v>3320</c:v>
                </c:pt>
                <c:pt idx="47">
                  <c:v>3537</c:v>
                </c:pt>
                <c:pt idx="48">
                  <c:v>5022</c:v>
                </c:pt>
                <c:pt idx="49">
                  <c:v>5668</c:v>
                </c:pt>
                <c:pt idx="50">
                  <c:v>6294</c:v>
                </c:pt>
                <c:pt idx="51">
                  <c:v>6297</c:v>
                </c:pt>
                <c:pt idx="52">
                  <c:v>6459</c:v>
                </c:pt>
                <c:pt idx="53">
                  <c:v>6462</c:v>
                </c:pt>
                <c:pt idx="54">
                  <c:v>6473</c:v>
                </c:pt>
                <c:pt idx="55">
                  <c:v>6475</c:v>
                </c:pt>
                <c:pt idx="56">
                  <c:v>6499</c:v>
                </c:pt>
                <c:pt idx="57">
                  <c:v>6499</c:v>
                </c:pt>
                <c:pt idx="58">
                  <c:v>6511</c:v>
                </c:pt>
                <c:pt idx="59">
                  <c:v>6523</c:v>
                </c:pt>
                <c:pt idx="60">
                  <c:v>6678</c:v>
                </c:pt>
                <c:pt idx="61">
                  <c:v>6678</c:v>
                </c:pt>
                <c:pt idx="62">
                  <c:v>6684</c:v>
                </c:pt>
                <c:pt idx="63">
                  <c:v>6692</c:v>
                </c:pt>
                <c:pt idx="64">
                  <c:v>6916</c:v>
                </c:pt>
                <c:pt idx="65">
                  <c:v>6936</c:v>
                </c:pt>
                <c:pt idx="66">
                  <c:v>6952</c:v>
                </c:pt>
                <c:pt idx="67">
                  <c:v>7061</c:v>
                </c:pt>
                <c:pt idx="68">
                  <c:v>7101</c:v>
                </c:pt>
                <c:pt idx="69">
                  <c:v>7120</c:v>
                </c:pt>
                <c:pt idx="70">
                  <c:v>7132</c:v>
                </c:pt>
                <c:pt idx="71">
                  <c:v>7310</c:v>
                </c:pt>
                <c:pt idx="72">
                  <c:v>7537</c:v>
                </c:pt>
                <c:pt idx="73">
                  <c:v>7541</c:v>
                </c:pt>
                <c:pt idx="74">
                  <c:v>7542</c:v>
                </c:pt>
                <c:pt idx="75">
                  <c:v>7545</c:v>
                </c:pt>
                <c:pt idx="76">
                  <c:v>7562</c:v>
                </c:pt>
                <c:pt idx="77">
                  <c:v>7565</c:v>
                </c:pt>
                <c:pt idx="78">
                  <c:v>7569</c:v>
                </c:pt>
                <c:pt idx="79">
                  <c:v>7698</c:v>
                </c:pt>
                <c:pt idx="80">
                  <c:v>7711</c:v>
                </c:pt>
                <c:pt idx="81">
                  <c:v>7743</c:v>
                </c:pt>
                <c:pt idx="82">
                  <c:v>7775</c:v>
                </c:pt>
                <c:pt idx="83">
                  <c:v>7896</c:v>
                </c:pt>
                <c:pt idx="84">
                  <c:v>7924</c:v>
                </c:pt>
                <c:pt idx="85">
                  <c:v>7932</c:v>
                </c:pt>
                <c:pt idx="86">
                  <c:v>7964</c:v>
                </c:pt>
                <c:pt idx="87">
                  <c:v>7964</c:v>
                </c:pt>
                <c:pt idx="88">
                  <c:v>7968</c:v>
                </c:pt>
                <c:pt idx="89">
                  <c:v>7984</c:v>
                </c:pt>
                <c:pt idx="90">
                  <c:v>7988</c:v>
                </c:pt>
                <c:pt idx="91">
                  <c:v>8384</c:v>
                </c:pt>
                <c:pt idx="92">
                  <c:v>8392</c:v>
                </c:pt>
                <c:pt idx="93">
                  <c:v>8400</c:v>
                </c:pt>
                <c:pt idx="94">
                  <c:v>8400</c:v>
                </c:pt>
                <c:pt idx="95">
                  <c:v>8404</c:v>
                </c:pt>
                <c:pt idx="96">
                  <c:v>8404</c:v>
                </c:pt>
                <c:pt idx="97">
                  <c:v>8409</c:v>
                </c:pt>
                <c:pt idx="98">
                  <c:v>8558</c:v>
                </c:pt>
                <c:pt idx="99">
                  <c:v>8565</c:v>
                </c:pt>
                <c:pt idx="100">
                  <c:v>8569</c:v>
                </c:pt>
                <c:pt idx="101">
                  <c:v>8570</c:v>
                </c:pt>
                <c:pt idx="102">
                  <c:v>8570</c:v>
                </c:pt>
                <c:pt idx="103">
                  <c:v>8578</c:v>
                </c:pt>
                <c:pt idx="104">
                  <c:v>8593</c:v>
                </c:pt>
                <c:pt idx="105">
                  <c:v>8616</c:v>
                </c:pt>
                <c:pt idx="106">
                  <c:v>8727</c:v>
                </c:pt>
                <c:pt idx="107">
                  <c:v>8761</c:v>
                </c:pt>
                <c:pt idx="108">
                  <c:v>8766</c:v>
                </c:pt>
                <c:pt idx="109">
                  <c:v>8773</c:v>
                </c:pt>
                <c:pt idx="110">
                  <c:v>8801</c:v>
                </c:pt>
                <c:pt idx="111">
                  <c:v>8809</c:v>
                </c:pt>
                <c:pt idx="112">
                  <c:v>8978</c:v>
                </c:pt>
                <c:pt idx="113">
                  <c:v>8979</c:v>
                </c:pt>
                <c:pt idx="114">
                  <c:v>8982</c:v>
                </c:pt>
                <c:pt idx="115">
                  <c:v>9010</c:v>
                </c:pt>
                <c:pt idx="116">
                  <c:v>9030</c:v>
                </c:pt>
                <c:pt idx="117">
                  <c:v>9031</c:v>
                </c:pt>
                <c:pt idx="118">
                  <c:v>9031</c:v>
                </c:pt>
                <c:pt idx="119">
                  <c:v>9034</c:v>
                </c:pt>
                <c:pt idx="120">
                  <c:v>9148</c:v>
                </c:pt>
                <c:pt idx="121">
                  <c:v>9188</c:v>
                </c:pt>
                <c:pt idx="122">
                  <c:v>9216</c:v>
                </c:pt>
                <c:pt idx="123">
                  <c:v>9219</c:v>
                </c:pt>
                <c:pt idx="124">
                  <c:v>9228</c:v>
                </c:pt>
                <c:pt idx="125">
                  <c:v>9232</c:v>
                </c:pt>
                <c:pt idx="126">
                  <c:v>9236</c:v>
                </c:pt>
                <c:pt idx="127">
                  <c:v>9236</c:v>
                </c:pt>
                <c:pt idx="128">
                  <c:v>9353</c:v>
                </c:pt>
                <c:pt idx="129">
                  <c:v>9439</c:v>
                </c:pt>
                <c:pt idx="130">
                  <c:v>9585</c:v>
                </c:pt>
                <c:pt idx="131">
                  <c:v>9656</c:v>
                </c:pt>
                <c:pt idx="132">
                  <c:v>9661</c:v>
                </c:pt>
                <c:pt idx="133">
                  <c:v>9842</c:v>
                </c:pt>
                <c:pt idx="134">
                  <c:v>9858</c:v>
                </c:pt>
                <c:pt idx="135">
                  <c:v>10059</c:v>
                </c:pt>
                <c:pt idx="136">
                  <c:v>10250</c:v>
                </c:pt>
                <c:pt idx="137">
                  <c:v>10277</c:v>
                </c:pt>
                <c:pt idx="138">
                  <c:v>10277</c:v>
                </c:pt>
                <c:pt idx="139">
                  <c:v>10420</c:v>
                </c:pt>
                <c:pt idx="140">
                  <c:v>10480</c:v>
                </c:pt>
                <c:pt idx="141">
                  <c:v>10487</c:v>
                </c:pt>
                <c:pt idx="142">
                  <c:v>10487</c:v>
                </c:pt>
                <c:pt idx="143">
                  <c:v>10499</c:v>
                </c:pt>
                <c:pt idx="144">
                  <c:v>10504</c:v>
                </c:pt>
                <c:pt idx="145">
                  <c:v>10508</c:v>
                </c:pt>
                <c:pt idx="146">
                  <c:v>10656</c:v>
                </c:pt>
                <c:pt idx="147">
                  <c:v>10683</c:v>
                </c:pt>
                <c:pt idx="148">
                  <c:v>10701</c:v>
                </c:pt>
                <c:pt idx="149">
                  <c:v>10719</c:v>
                </c:pt>
                <c:pt idx="150">
                  <c:v>10890</c:v>
                </c:pt>
                <c:pt idx="151">
                  <c:v>11113</c:v>
                </c:pt>
                <c:pt idx="152">
                  <c:v>11114</c:v>
                </c:pt>
                <c:pt idx="153">
                  <c:v>11286</c:v>
                </c:pt>
                <c:pt idx="154">
                  <c:v>11286</c:v>
                </c:pt>
                <c:pt idx="155">
                  <c:v>11300</c:v>
                </c:pt>
                <c:pt idx="156">
                  <c:v>11503</c:v>
                </c:pt>
                <c:pt idx="157">
                  <c:v>11516</c:v>
                </c:pt>
                <c:pt idx="158">
                  <c:v>11519</c:v>
                </c:pt>
                <c:pt idx="159">
                  <c:v>11727</c:v>
                </c:pt>
                <c:pt idx="160">
                  <c:v>11908</c:v>
                </c:pt>
                <c:pt idx="161">
                  <c:v>11916</c:v>
                </c:pt>
                <c:pt idx="162">
                  <c:v>11928</c:v>
                </c:pt>
                <c:pt idx="163">
                  <c:v>11929</c:v>
                </c:pt>
                <c:pt idx="164">
                  <c:v>11937</c:v>
                </c:pt>
                <c:pt idx="165">
                  <c:v>11948</c:v>
                </c:pt>
                <c:pt idx="166">
                  <c:v>12082</c:v>
                </c:pt>
                <c:pt idx="167">
                  <c:v>12129</c:v>
                </c:pt>
                <c:pt idx="168">
                  <c:v>12145</c:v>
                </c:pt>
                <c:pt idx="169">
                  <c:v>12337</c:v>
                </c:pt>
                <c:pt idx="170">
                  <c:v>12347</c:v>
                </c:pt>
                <c:pt idx="171">
                  <c:v>12377</c:v>
                </c:pt>
                <c:pt idx="172">
                  <c:v>12393</c:v>
                </c:pt>
                <c:pt idx="173">
                  <c:v>12511</c:v>
                </c:pt>
                <c:pt idx="174">
                  <c:v>12550</c:v>
                </c:pt>
                <c:pt idx="175">
                  <c:v>12583</c:v>
                </c:pt>
                <c:pt idx="176">
                  <c:v>12583</c:v>
                </c:pt>
                <c:pt idx="177">
                  <c:v>12583</c:v>
                </c:pt>
                <c:pt idx="178">
                  <c:v>12743</c:v>
                </c:pt>
                <c:pt idx="179">
                  <c:v>12979</c:v>
                </c:pt>
                <c:pt idx="180">
                  <c:v>12988</c:v>
                </c:pt>
                <c:pt idx="181">
                  <c:v>13007</c:v>
                </c:pt>
                <c:pt idx="182">
                  <c:v>13009</c:v>
                </c:pt>
                <c:pt idx="183">
                  <c:v>13019</c:v>
                </c:pt>
                <c:pt idx="184">
                  <c:v>13184</c:v>
                </c:pt>
                <c:pt idx="185">
                  <c:v>13212</c:v>
                </c:pt>
                <c:pt idx="186">
                  <c:v>13397</c:v>
                </c:pt>
                <c:pt idx="187">
                  <c:v>13418</c:v>
                </c:pt>
                <c:pt idx="188">
                  <c:v>13614</c:v>
                </c:pt>
                <c:pt idx="189">
                  <c:v>13636</c:v>
                </c:pt>
                <c:pt idx="190">
                  <c:v>13818</c:v>
                </c:pt>
                <c:pt idx="191">
                  <c:v>13822</c:v>
                </c:pt>
                <c:pt idx="192">
                  <c:v>14031</c:v>
                </c:pt>
                <c:pt idx="193">
                  <c:v>14031</c:v>
                </c:pt>
                <c:pt idx="194">
                  <c:v>14199</c:v>
                </c:pt>
                <c:pt idx="195">
                  <c:v>14199</c:v>
                </c:pt>
                <c:pt idx="196">
                  <c:v>14203</c:v>
                </c:pt>
                <c:pt idx="197">
                  <c:v>14416</c:v>
                </c:pt>
                <c:pt idx="198">
                  <c:v>14885</c:v>
                </c:pt>
                <c:pt idx="199">
                  <c:v>15090</c:v>
                </c:pt>
                <c:pt idx="200">
                  <c:v>15259</c:v>
                </c:pt>
                <c:pt idx="201">
                  <c:v>15312</c:v>
                </c:pt>
                <c:pt idx="202">
                  <c:v>15497</c:v>
                </c:pt>
                <c:pt idx="203">
                  <c:v>15509</c:v>
                </c:pt>
                <c:pt idx="204">
                  <c:v>15664</c:v>
                </c:pt>
              </c:numCache>
            </c:numRef>
          </c:xVal>
          <c:yVal>
            <c:numRef>
              <c:f>Active!$N$21:$N$225</c:f>
              <c:numCache>
                <c:formatCode>General</c:formatCode>
                <c:ptCount val="205"/>
                <c:pt idx="98">
                  <c:v>-2.1805999997013714E-2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910-49CF-A403-09B507062AB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Active!$F$21:$F$225</c:f>
              <c:numCache>
                <c:formatCode>General</c:formatCode>
                <c:ptCount val="205"/>
                <c:pt idx="0">
                  <c:v>-3330</c:v>
                </c:pt>
                <c:pt idx="1">
                  <c:v>-3318</c:v>
                </c:pt>
                <c:pt idx="2">
                  <c:v>-3314</c:v>
                </c:pt>
                <c:pt idx="3">
                  <c:v>-3178</c:v>
                </c:pt>
                <c:pt idx="4">
                  <c:v>-2937</c:v>
                </c:pt>
                <c:pt idx="5">
                  <c:v>-2925</c:v>
                </c:pt>
                <c:pt idx="6">
                  <c:v>-2925</c:v>
                </c:pt>
                <c:pt idx="7">
                  <c:v>-2913</c:v>
                </c:pt>
                <c:pt idx="8">
                  <c:v>-2877</c:v>
                </c:pt>
                <c:pt idx="9">
                  <c:v>-2740</c:v>
                </c:pt>
                <c:pt idx="10">
                  <c:v>-2736</c:v>
                </c:pt>
                <c:pt idx="11">
                  <c:v>-2130</c:v>
                </c:pt>
                <c:pt idx="12">
                  <c:v>-1680.5</c:v>
                </c:pt>
                <c:pt idx="13">
                  <c:v>-1432</c:v>
                </c:pt>
                <c:pt idx="14">
                  <c:v>-1303</c:v>
                </c:pt>
                <c:pt idx="15">
                  <c:v>-1271</c:v>
                </c:pt>
                <c:pt idx="16">
                  <c:v>-1215</c:v>
                </c:pt>
                <c:pt idx="17">
                  <c:v>-1043</c:v>
                </c:pt>
                <c:pt idx="18">
                  <c:v>-673</c:v>
                </c:pt>
                <c:pt idx="19">
                  <c:v>-358</c:v>
                </c:pt>
                <c:pt idx="20">
                  <c:v>-207</c:v>
                </c:pt>
                <c:pt idx="21">
                  <c:v>0</c:v>
                </c:pt>
                <c:pt idx="22">
                  <c:v>32</c:v>
                </c:pt>
                <c:pt idx="23">
                  <c:v>205</c:v>
                </c:pt>
                <c:pt idx="24">
                  <c:v>783</c:v>
                </c:pt>
                <c:pt idx="25">
                  <c:v>800</c:v>
                </c:pt>
                <c:pt idx="26">
                  <c:v>828</c:v>
                </c:pt>
                <c:pt idx="27">
                  <c:v>828</c:v>
                </c:pt>
                <c:pt idx="28">
                  <c:v>832</c:v>
                </c:pt>
                <c:pt idx="29">
                  <c:v>860</c:v>
                </c:pt>
                <c:pt idx="30">
                  <c:v>860</c:v>
                </c:pt>
                <c:pt idx="31">
                  <c:v>876</c:v>
                </c:pt>
                <c:pt idx="32">
                  <c:v>1001</c:v>
                </c:pt>
                <c:pt idx="33">
                  <c:v>1020</c:v>
                </c:pt>
                <c:pt idx="34">
                  <c:v>1069</c:v>
                </c:pt>
                <c:pt idx="35">
                  <c:v>1501</c:v>
                </c:pt>
                <c:pt idx="36">
                  <c:v>1623</c:v>
                </c:pt>
                <c:pt idx="37">
                  <c:v>1674</c:v>
                </c:pt>
                <c:pt idx="38">
                  <c:v>1689</c:v>
                </c:pt>
                <c:pt idx="39">
                  <c:v>1891</c:v>
                </c:pt>
                <c:pt idx="40">
                  <c:v>1914</c:v>
                </c:pt>
                <c:pt idx="41">
                  <c:v>2127</c:v>
                </c:pt>
                <c:pt idx="42">
                  <c:v>2312</c:v>
                </c:pt>
                <c:pt idx="43">
                  <c:v>2517</c:v>
                </c:pt>
                <c:pt idx="44">
                  <c:v>2706</c:v>
                </c:pt>
                <c:pt idx="45">
                  <c:v>2955</c:v>
                </c:pt>
                <c:pt idx="46">
                  <c:v>3320</c:v>
                </c:pt>
                <c:pt idx="47">
                  <c:v>3537</c:v>
                </c:pt>
                <c:pt idx="48">
                  <c:v>5022</c:v>
                </c:pt>
                <c:pt idx="49">
                  <c:v>5668</c:v>
                </c:pt>
                <c:pt idx="50">
                  <c:v>6294</c:v>
                </c:pt>
                <c:pt idx="51">
                  <c:v>6297</c:v>
                </c:pt>
                <c:pt idx="52">
                  <c:v>6459</c:v>
                </c:pt>
                <c:pt idx="53">
                  <c:v>6462</c:v>
                </c:pt>
                <c:pt idx="54">
                  <c:v>6473</c:v>
                </c:pt>
                <c:pt idx="55">
                  <c:v>6475</c:v>
                </c:pt>
                <c:pt idx="56">
                  <c:v>6499</c:v>
                </c:pt>
                <c:pt idx="57">
                  <c:v>6499</c:v>
                </c:pt>
                <c:pt idx="58">
                  <c:v>6511</c:v>
                </c:pt>
                <c:pt idx="59">
                  <c:v>6523</c:v>
                </c:pt>
                <c:pt idx="60">
                  <c:v>6678</c:v>
                </c:pt>
                <c:pt idx="61">
                  <c:v>6678</c:v>
                </c:pt>
                <c:pt idx="62">
                  <c:v>6684</c:v>
                </c:pt>
                <c:pt idx="63">
                  <c:v>6692</c:v>
                </c:pt>
                <c:pt idx="64">
                  <c:v>6916</c:v>
                </c:pt>
                <c:pt idx="65">
                  <c:v>6936</c:v>
                </c:pt>
                <c:pt idx="66">
                  <c:v>6952</c:v>
                </c:pt>
                <c:pt idx="67">
                  <c:v>7061</c:v>
                </c:pt>
                <c:pt idx="68">
                  <c:v>7101</c:v>
                </c:pt>
                <c:pt idx="69">
                  <c:v>7120</c:v>
                </c:pt>
                <c:pt idx="70">
                  <c:v>7132</c:v>
                </c:pt>
                <c:pt idx="71">
                  <c:v>7310</c:v>
                </c:pt>
                <c:pt idx="72">
                  <c:v>7537</c:v>
                </c:pt>
                <c:pt idx="73">
                  <c:v>7541</c:v>
                </c:pt>
                <c:pt idx="74">
                  <c:v>7542</c:v>
                </c:pt>
                <c:pt idx="75">
                  <c:v>7545</c:v>
                </c:pt>
                <c:pt idx="76">
                  <c:v>7562</c:v>
                </c:pt>
                <c:pt idx="77">
                  <c:v>7565</c:v>
                </c:pt>
                <c:pt idx="78">
                  <c:v>7569</c:v>
                </c:pt>
                <c:pt idx="79">
                  <c:v>7698</c:v>
                </c:pt>
                <c:pt idx="80">
                  <c:v>7711</c:v>
                </c:pt>
                <c:pt idx="81">
                  <c:v>7743</c:v>
                </c:pt>
                <c:pt idx="82">
                  <c:v>7775</c:v>
                </c:pt>
                <c:pt idx="83">
                  <c:v>7896</c:v>
                </c:pt>
                <c:pt idx="84">
                  <c:v>7924</c:v>
                </c:pt>
                <c:pt idx="85">
                  <c:v>7932</c:v>
                </c:pt>
                <c:pt idx="86">
                  <c:v>7964</c:v>
                </c:pt>
                <c:pt idx="87">
                  <c:v>7964</c:v>
                </c:pt>
                <c:pt idx="88">
                  <c:v>7968</c:v>
                </c:pt>
                <c:pt idx="89">
                  <c:v>7984</c:v>
                </c:pt>
                <c:pt idx="90">
                  <c:v>7988</c:v>
                </c:pt>
                <c:pt idx="91">
                  <c:v>8384</c:v>
                </c:pt>
                <c:pt idx="92">
                  <c:v>8392</c:v>
                </c:pt>
                <c:pt idx="93">
                  <c:v>8400</c:v>
                </c:pt>
                <c:pt idx="94">
                  <c:v>8400</c:v>
                </c:pt>
                <c:pt idx="95">
                  <c:v>8404</c:v>
                </c:pt>
                <c:pt idx="96">
                  <c:v>8404</c:v>
                </c:pt>
                <c:pt idx="97">
                  <c:v>8409</c:v>
                </c:pt>
                <c:pt idx="98">
                  <c:v>8558</c:v>
                </c:pt>
                <c:pt idx="99">
                  <c:v>8565</c:v>
                </c:pt>
                <c:pt idx="100">
                  <c:v>8569</c:v>
                </c:pt>
                <c:pt idx="101">
                  <c:v>8570</c:v>
                </c:pt>
                <c:pt idx="102">
                  <c:v>8570</c:v>
                </c:pt>
                <c:pt idx="103">
                  <c:v>8578</c:v>
                </c:pt>
                <c:pt idx="104">
                  <c:v>8593</c:v>
                </c:pt>
                <c:pt idx="105">
                  <c:v>8616</c:v>
                </c:pt>
                <c:pt idx="106">
                  <c:v>8727</c:v>
                </c:pt>
                <c:pt idx="107">
                  <c:v>8761</c:v>
                </c:pt>
                <c:pt idx="108">
                  <c:v>8766</c:v>
                </c:pt>
                <c:pt idx="109">
                  <c:v>8773</c:v>
                </c:pt>
                <c:pt idx="110">
                  <c:v>8801</c:v>
                </c:pt>
                <c:pt idx="111">
                  <c:v>8809</c:v>
                </c:pt>
                <c:pt idx="112">
                  <c:v>8978</c:v>
                </c:pt>
                <c:pt idx="113">
                  <c:v>8979</c:v>
                </c:pt>
                <c:pt idx="114">
                  <c:v>8982</c:v>
                </c:pt>
                <c:pt idx="115">
                  <c:v>9010</c:v>
                </c:pt>
                <c:pt idx="116">
                  <c:v>9030</c:v>
                </c:pt>
                <c:pt idx="117">
                  <c:v>9031</c:v>
                </c:pt>
                <c:pt idx="118">
                  <c:v>9031</c:v>
                </c:pt>
                <c:pt idx="119">
                  <c:v>9034</c:v>
                </c:pt>
                <c:pt idx="120">
                  <c:v>9148</c:v>
                </c:pt>
                <c:pt idx="121">
                  <c:v>9188</c:v>
                </c:pt>
                <c:pt idx="122">
                  <c:v>9216</c:v>
                </c:pt>
                <c:pt idx="123">
                  <c:v>9219</c:v>
                </c:pt>
                <c:pt idx="124">
                  <c:v>9228</c:v>
                </c:pt>
                <c:pt idx="125">
                  <c:v>9232</c:v>
                </c:pt>
                <c:pt idx="126">
                  <c:v>9236</c:v>
                </c:pt>
                <c:pt idx="127">
                  <c:v>9236</c:v>
                </c:pt>
                <c:pt idx="128">
                  <c:v>9353</c:v>
                </c:pt>
                <c:pt idx="129">
                  <c:v>9439</c:v>
                </c:pt>
                <c:pt idx="130">
                  <c:v>9585</c:v>
                </c:pt>
                <c:pt idx="131">
                  <c:v>9656</c:v>
                </c:pt>
                <c:pt idx="132">
                  <c:v>9661</c:v>
                </c:pt>
                <c:pt idx="133">
                  <c:v>9842</c:v>
                </c:pt>
                <c:pt idx="134">
                  <c:v>9858</c:v>
                </c:pt>
                <c:pt idx="135">
                  <c:v>10059</c:v>
                </c:pt>
                <c:pt idx="136">
                  <c:v>10250</c:v>
                </c:pt>
                <c:pt idx="137">
                  <c:v>10277</c:v>
                </c:pt>
                <c:pt idx="138">
                  <c:v>10277</c:v>
                </c:pt>
                <c:pt idx="139">
                  <c:v>10420</c:v>
                </c:pt>
                <c:pt idx="140">
                  <c:v>10480</c:v>
                </c:pt>
                <c:pt idx="141">
                  <c:v>10487</c:v>
                </c:pt>
                <c:pt idx="142">
                  <c:v>10487</c:v>
                </c:pt>
                <c:pt idx="143">
                  <c:v>10499</c:v>
                </c:pt>
                <c:pt idx="144">
                  <c:v>10504</c:v>
                </c:pt>
                <c:pt idx="145">
                  <c:v>10508</c:v>
                </c:pt>
                <c:pt idx="146">
                  <c:v>10656</c:v>
                </c:pt>
                <c:pt idx="147">
                  <c:v>10683</c:v>
                </c:pt>
                <c:pt idx="148">
                  <c:v>10701</c:v>
                </c:pt>
                <c:pt idx="149">
                  <c:v>10719</c:v>
                </c:pt>
                <c:pt idx="150">
                  <c:v>10890</c:v>
                </c:pt>
                <c:pt idx="151">
                  <c:v>11113</c:v>
                </c:pt>
                <c:pt idx="152">
                  <c:v>11114</c:v>
                </c:pt>
                <c:pt idx="153">
                  <c:v>11286</c:v>
                </c:pt>
                <c:pt idx="154">
                  <c:v>11286</c:v>
                </c:pt>
                <c:pt idx="155">
                  <c:v>11300</c:v>
                </c:pt>
                <c:pt idx="156">
                  <c:v>11503</c:v>
                </c:pt>
                <c:pt idx="157">
                  <c:v>11516</c:v>
                </c:pt>
                <c:pt idx="158">
                  <c:v>11519</c:v>
                </c:pt>
                <c:pt idx="159">
                  <c:v>11727</c:v>
                </c:pt>
                <c:pt idx="160">
                  <c:v>11908</c:v>
                </c:pt>
                <c:pt idx="161">
                  <c:v>11916</c:v>
                </c:pt>
                <c:pt idx="162">
                  <c:v>11928</c:v>
                </c:pt>
                <c:pt idx="163">
                  <c:v>11929</c:v>
                </c:pt>
                <c:pt idx="164">
                  <c:v>11937</c:v>
                </c:pt>
                <c:pt idx="165">
                  <c:v>11948</c:v>
                </c:pt>
                <c:pt idx="166">
                  <c:v>12082</c:v>
                </c:pt>
                <c:pt idx="167">
                  <c:v>12129</c:v>
                </c:pt>
                <c:pt idx="168">
                  <c:v>12145</c:v>
                </c:pt>
                <c:pt idx="169">
                  <c:v>12337</c:v>
                </c:pt>
                <c:pt idx="170">
                  <c:v>12347</c:v>
                </c:pt>
                <c:pt idx="171">
                  <c:v>12377</c:v>
                </c:pt>
                <c:pt idx="172">
                  <c:v>12393</c:v>
                </c:pt>
                <c:pt idx="173">
                  <c:v>12511</c:v>
                </c:pt>
                <c:pt idx="174">
                  <c:v>12550</c:v>
                </c:pt>
                <c:pt idx="175">
                  <c:v>12583</c:v>
                </c:pt>
                <c:pt idx="176">
                  <c:v>12583</c:v>
                </c:pt>
                <c:pt idx="177">
                  <c:v>12583</c:v>
                </c:pt>
                <c:pt idx="178">
                  <c:v>12743</c:v>
                </c:pt>
                <c:pt idx="179">
                  <c:v>12979</c:v>
                </c:pt>
                <c:pt idx="180">
                  <c:v>12988</c:v>
                </c:pt>
                <c:pt idx="181">
                  <c:v>13007</c:v>
                </c:pt>
                <c:pt idx="182">
                  <c:v>13009</c:v>
                </c:pt>
                <c:pt idx="183">
                  <c:v>13019</c:v>
                </c:pt>
                <c:pt idx="184">
                  <c:v>13184</c:v>
                </c:pt>
                <c:pt idx="185">
                  <c:v>13212</c:v>
                </c:pt>
                <c:pt idx="186">
                  <c:v>13397</c:v>
                </c:pt>
                <c:pt idx="187">
                  <c:v>13418</c:v>
                </c:pt>
                <c:pt idx="188">
                  <c:v>13614</c:v>
                </c:pt>
                <c:pt idx="189">
                  <c:v>13636</c:v>
                </c:pt>
                <c:pt idx="190">
                  <c:v>13818</c:v>
                </c:pt>
                <c:pt idx="191">
                  <c:v>13822</c:v>
                </c:pt>
                <c:pt idx="192">
                  <c:v>14031</c:v>
                </c:pt>
                <c:pt idx="193">
                  <c:v>14031</c:v>
                </c:pt>
                <c:pt idx="194">
                  <c:v>14199</c:v>
                </c:pt>
                <c:pt idx="195">
                  <c:v>14199</c:v>
                </c:pt>
                <c:pt idx="196">
                  <c:v>14203</c:v>
                </c:pt>
                <c:pt idx="197">
                  <c:v>14416</c:v>
                </c:pt>
                <c:pt idx="198">
                  <c:v>14885</c:v>
                </c:pt>
                <c:pt idx="199">
                  <c:v>15090</c:v>
                </c:pt>
                <c:pt idx="200">
                  <c:v>15259</c:v>
                </c:pt>
                <c:pt idx="201">
                  <c:v>15312</c:v>
                </c:pt>
                <c:pt idx="202">
                  <c:v>15497</c:v>
                </c:pt>
                <c:pt idx="203">
                  <c:v>15509</c:v>
                </c:pt>
                <c:pt idx="204">
                  <c:v>15664</c:v>
                </c:pt>
              </c:numCache>
            </c:numRef>
          </c:xVal>
          <c:yVal>
            <c:numRef>
              <c:f>Active!$O$21:$O$225</c:f>
              <c:numCache>
                <c:formatCode>General</c:formatCode>
                <c:ptCount val="205"/>
                <c:pt idx="0">
                  <c:v>2.2178399634757075E-2</c:v>
                </c:pt>
                <c:pt idx="1">
                  <c:v>2.2139950362024596E-2</c:v>
                </c:pt>
                <c:pt idx="2">
                  <c:v>2.212713393778044E-2</c:v>
                </c:pt>
                <c:pt idx="3">
                  <c:v>2.1691375513479057E-2</c:v>
                </c:pt>
                <c:pt idx="4">
                  <c:v>2.091918595276851E-2</c:v>
                </c:pt>
                <c:pt idx="5">
                  <c:v>2.0880736680036038E-2</c:v>
                </c:pt>
                <c:pt idx="6">
                  <c:v>2.0880736680036038E-2</c:v>
                </c:pt>
                <c:pt idx="7">
                  <c:v>2.084228740730356E-2</c:v>
                </c:pt>
                <c:pt idx="8">
                  <c:v>2.0726939589106135E-2</c:v>
                </c:pt>
                <c:pt idx="9">
                  <c:v>2.028797705874371E-2</c:v>
                </c:pt>
                <c:pt idx="10">
                  <c:v>2.0275160634499551E-2</c:v>
                </c:pt>
                <c:pt idx="11">
                  <c:v>1.8333472361509555E-2</c:v>
                </c:pt>
                <c:pt idx="12">
                  <c:v>1.6893226687072254E-2</c:v>
                </c:pt>
                <c:pt idx="13">
                  <c:v>1.6097006330903912E-2</c:v>
                </c:pt>
                <c:pt idx="14">
                  <c:v>1.5683676649029803E-2</c:v>
                </c:pt>
                <c:pt idx="15">
                  <c:v>1.5581145255076537E-2</c:v>
                </c:pt>
                <c:pt idx="16">
                  <c:v>1.5401715315658321E-2</c:v>
                </c:pt>
                <c:pt idx="17">
                  <c:v>1.4850609073159509E-2</c:v>
                </c:pt>
                <c:pt idx="18">
                  <c:v>1.3665089830574857E-2</c:v>
                </c:pt>
                <c:pt idx="19">
                  <c:v>1.2655796421347383E-2</c:v>
                </c:pt>
                <c:pt idx="20">
                  <c:v>1.2171976406130403E-2</c:v>
                </c:pt>
                <c:pt idx="22">
                  <c:v>1.1406195057541939E-2</c:v>
                </c:pt>
                <c:pt idx="23">
                  <c:v>1.0851884708982087E-2</c:v>
                </c:pt>
                <c:pt idx="24">
                  <c:v>8.9999114057011994E-3</c:v>
                </c:pt>
                <c:pt idx="25">
                  <c:v>8.9454416026635269E-3</c:v>
                </c:pt>
                <c:pt idx="26">
                  <c:v>8.8557266329544176E-3</c:v>
                </c:pt>
                <c:pt idx="27">
                  <c:v>8.8557266329544176E-3</c:v>
                </c:pt>
                <c:pt idx="28">
                  <c:v>8.8429102087102598E-3</c:v>
                </c:pt>
                <c:pt idx="29">
                  <c:v>8.7531952390011505E-3</c:v>
                </c:pt>
                <c:pt idx="30">
                  <c:v>8.7531952390011505E-3</c:v>
                </c:pt>
                <c:pt idx="31">
                  <c:v>8.7019295420245162E-3</c:v>
                </c:pt>
                <c:pt idx="32">
                  <c:v>8.3014162843945659E-3</c:v>
                </c:pt>
                <c:pt idx="33">
                  <c:v>8.2405382692348136E-3</c:v>
                </c:pt>
                <c:pt idx="34">
                  <c:v>8.0835370722438741E-3</c:v>
                </c:pt>
                <c:pt idx="35">
                  <c:v>6.6993632538747665E-3</c:v>
                </c:pt>
                <c:pt idx="36">
                  <c:v>6.3084623144279359E-3</c:v>
                </c:pt>
                <c:pt idx="37">
                  <c:v>6.1450529053149157E-3</c:v>
                </c:pt>
                <c:pt idx="38">
                  <c:v>6.0969913143993221E-3</c:v>
                </c:pt>
                <c:pt idx="39">
                  <c:v>5.4497618900693229E-3</c:v>
                </c:pt>
                <c:pt idx="40">
                  <c:v>5.3760674506654121E-3</c:v>
                </c:pt>
                <c:pt idx="41">
                  <c:v>4.6935928596639771E-3</c:v>
                </c:pt>
                <c:pt idx="42">
                  <c:v>4.1008332383716513E-3</c:v>
                </c:pt>
                <c:pt idx="43">
                  <c:v>3.4439914958585335E-3</c:v>
                </c:pt>
                <c:pt idx="44">
                  <c:v>2.8384154503220491E-3</c:v>
                </c:pt>
                <c:pt idx="45">
                  <c:v>2.0405930411231885E-3</c:v>
                </c:pt>
                <c:pt idx="46">
                  <c:v>8.7109432884373457E-4</c:v>
                </c:pt>
                <c:pt idx="47">
                  <c:v>1.7580331359814093E-4</c:v>
                </c:pt>
                <c:pt idx="48">
                  <c:v>-4.5822941870456643E-3</c:v>
                </c:pt>
                <c:pt idx="49">
                  <c:v>-6.6521467024772442E-3</c:v>
                </c:pt>
                <c:pt idx="50">
                  <c:v>-8.6579170966880371E-3</c:v>
                </c:pt>
                <c:pt idx="51">
                  <c:v>-8.667529414871155E-3</c:v>
                </c:pt>
                <c:pt idx="52">
                  <c:v>-9.1865945967595682E-3</c:v>
                </c:pt>
                <c:pt idx="53">
                  <c:v>-9.1962069149426895E-3</c:v>
                </c:pt>
                <c:pt idx="54">
                  <c:v>-9.2314520816141228E-3</c:v>
                </c:pt>
                <c:pt idx="55">
                  <c:v>-9.2378602937362025E-3</c:v>
                </c:pt>
                <c:pt idx="56">
                  <c:v>-9.3147588392011524E-3</c:v>
                </c:pt>
                <c:pt idx="57">
                  <c:v>-9.3147588392011524E-3</c:v>
                </c:pt>
                <c:pt idx="58">
                  <c:v>-9.3532081119336273E-3</c:v>
                </c:pt>
                <c:pt idx="59">
                  <c:v>-9.3916573846661022E-3</c:v>
                </c:pt>
                <c:pt idx="60">
                  <c:v>-9.8882938241272415E-3</c:v>
                </c:pt>
                <c:pt idx="61">
                  <c:v>-9.8882938241272415E-3</c:v>
                </c:pt>
                <c:pt idx="62">
                  <c:v>-9.9075184604934807E-3</c:v>
                </c:pt>
                <c:pt idx="63">
                  <c:v>-9.9331513089817962E-3</c:v>
                </c:pt>
                <c:pt idx="64">
                  <c:v>-1.0650871066654667E-2</c:v>
                </c:pt>
                <c:pt idx="65">
                  <c:v>-1.0714953187875458E-2</c:v>
                </c:pt>
                <c:pt idx="66">
                  <c:v>-1.0766218884852092E-2</c:v>
                </c:pt>
                <c:pt idx="67">
                  <c:v>-1.1115466445505408E-2</c:v>
                </c:pt>
                <c:pt idx="68">
                  <c:v>-1.1243630687946992E-2</c:v>
                </c:pt>
                <c:pt idx="69">
                  <c:v>-1.1304508703106744E-2</c:v>
                </c:pt>
                <c:pt idx="70">
                  <c:v>-1.1342957975839219E-2</c:v>
                </c:pt>
                <c:pt idx="71">
                  <c:v>-1.191328885470427E-2</c:v>
                </c:pt>
                <c:pt idx="72">
                  <c:v>-1.2640620930560259E-2</c:v>
                </c:pt>
                <c:pt idx="73">
                  <c:v>-1.2653437354804415E-2</c:v>
                </c:pt>
                <c:pt idx="74">
                  <c:v>-1.2656641460865457E-2</c:v>
                </c:pt>
                <c:pt idx="75">
                  <c:v>-1.2666253779048574E-2</c:v>
                </c:pt>
                <c:pt idx="76">
                  <c:v>-1.2720723582086247E-2</c:v>
                </c:pt>
                <c:pt idx="77">
                  <c:v>-1.2730335900269368E-2</c:v>
                </c:pt>
                <c:pt idx="78">
                  <c:v>-1.2743152324513524E-2</c:v>
                </c:pt>
                <c:pt idx="79">
                  <c:v>-1.3156482006387634E-2</c:v>
                </c:pt>
                <c:pt idx="80">
                  <c:v>-1.3198135385181147E-2</c:v>
                </c:pt>
                <c:pt idx="81">
                  <c:v>-1.3300666779134416E-2</c:v>
                </c:pt>
                <c:pt idx="82">
                  <c:v>-1.3403198173087681E-2</c:v>
                </c:pt>
                <c:pt idx="83">
                  <c:v>-1.3790895006473475E-2</c:v>
                </c:pt>
                <c:pt idx="84">
                  <c:v>-1.3880609976182585E-2</c:v>
                </c:pt>
                <c:pt idx="85">
                  <c:v>-1.39062428246709E-2</c:v>
                </c:pt>
                <c:pt idx="86">
                  <c:v>-1.4008774218624166E-2</c:v>
                </c:pt>
                <c:pt idx="87">
                  <c:v>-1.4008774218624166E-2</c:v>
                </c:pt>
                <c:pt idx="88">
                  <c:v>-1.4021590642868325E-2</c:v>
                </c:pt>
                <c:pt idx="89">
                  <c:v>-1.4072856339844959E-2</c:v>
                </c:pt>
                <c:pt idx="90">
                  <c:v>-1.4085672764089119E-2</c:v>
                </c:pt>
                <c:pt idx="91">
                  <c:v>-1.5354498764260798E-2</c:v>
                </c:pt>
                <c:pt idx="92">
                  <c:v>-1.5380131612749117E-2</c:v>
                </c:pt>
                <c:pt idx="93">
                  <c:v>-1.5405764461237433E-2</c:v>
                </c:pt>
                <c:pt idx="94">
                  <c:v>-1.5405764461237433E-2</c:v>
                </c:pt>
                <c:pt idx="95">
                  <c:v>-1.5418580885481592E-2</c:v>
                </c:pt>
                <c:pt idx="96">
                  <c:v>-1.5418580885481592E-2</c:v>
                </c:pt>
                <c:pt idx="97">
                  <c:v>-1.543460141578679E-2</c:v>
                </c:pt>
                <c:pt idx="98">
                  <c:v>-1.591201321888169E-2</c:v>
                </c:pt>
                <c:pt idx="99">
                  <c:v>-1.5934441961308967E-2</c:v>
                </c:pt>
                <c:pt idx="100">
                  <c:v>-1.5947258385553126E-2</c:v>
                </c:pt>
                <c:pt idx="101">
                  <c:v>-1.5950462491614165E-2</c:v>
                </c:pt>
                <c:pt idx="102">
                  <c:v>-1.5950462491614165E-2</c:v>
                </c:pt>
                <c:pt idx="103">
                  <c:v>-1.597609534010248E-2</c:v>
                </c:pt>
                <c:pt idx="104">
                  <c:v>-1.6024156931018076E-2</c:v>
                </c:pt>
                <c:pt idx="105">
                  <c:v>-1.6097851370421985E-2</c:v>
                </c:pt>
                <c:pt idx="106">
                  <c:v>-1.645350714319738E-2</c:v>
                </c:pt>
                <c:pt idx="107">
                  <c:v>-1.6562446749272729E-2</c:v>
                </c:pt>
                <c:pt idx="108">
                  <c:v>-1.6578467279577926E-2</c:v>
                </c:pt>
                <c:pt idx="109">
                  <c:v>-1.6600896022005204E-2</c:v>
                </c:pt>
                <c:pt idx="110">
                  <c:v>-1.6690610991714313E-2</c:v>
                </c:pt>
                <c:pt idx="111">
                  <c:v>-1.6716243840202628E-2</c:v>
                </c:pt>
                <c:pt idx="112">
                  <c:v>-1.7257737764518322E-2</c:v>
                </c:pt>
                <c:pt idx="113">
                  <c:v>-1.726094187057936E-2</c:v>
                </c:pt>
                <c:pt idx="114">
                  <c:v>-1.7270554188762478E-2</c:v>
                </c:pt>
                <c:pt idx="115">
                  <c:v>-1.7360269158471588E-2</c:v>
                </c:pt>
                <c:pt idx="116">
                  <c:v>-1.7424351279692381E-2</c:v>
                </c:pt>
                <c:pt idx="117">
                  <c:v>-1.742755538575342E-2</c:v>
                </c:pt>
                <c:pt idx="118">
                  <c:v>-1.742755538575342E-2</c:v>
                </c:pt>
                <c:pt idx="119">
                  <c:v>-1.7437167703936537E-2</c:v>
                </c:pt>
                <c:pt idx="120">
                  <c:v>-1.7802435794895054E-2</c:v>
                </c:pt>
                <c:pt idx="121">
                  <c:v>-1.7930600037336639E-2</c:v>
                </c:pt>
                <c:pt idx="122">
                  <c:v>-1.8020315007045748E-2</c:v>
                </c:pt>
                <c:pt idx="123">
                  <c:v>-1.8029927325228866E-2</c:v>
                </c:pt>
                <c:pt idx="124">
                  <c:v>-1.8058764279778223E-2</c:v>
                </c:pt>
                <c:pt idx="125">
                  <c:v>-1.8071580704022379E-2</c:v>
                </c:pt>
                <c:pt idx="126">
                  <c:v>-1.8084397128266538E-2</c:v>
                </c:pt>
                <c:pt idx="127">
                  <c:v>-1.8084397128266538E-2</c:v>
                </c:pt>
                <c:pt idx="128">
                  <c:v>-1.845927753740817E-2</c:v>
                </c:pt>
                <c:pt idx="129">
                  <c:v>-1.8734830658657577E-2</c:v>
                </c:pt>
                <c:pt idx="130">
                  <c:v>-1.920263014356936E-2</c:v>
                </c:pt>
                <c:pt idx="131">
                  <c:v>-1.9430121673903171E-2</c:v>
                </c:pt>
                <c:pt idx="132">
                  <c:v>-1.9446142204208369E-2</c:v>
                </c:pt>
                <c:pt idx="133">
                  <c:v>-2.0026085401256534E-2</c:v>
                </c:pt>
                <c:pt idx="134">
                  <c:v>-2.0077351098233172E-2</c:v>
                </c:pt>
                <c:pt idx="135">
                  <c:v>-2.0721376416502131E-2</c:v>
                </c:pt>
                <c:pt idx="136">
                  <c:v>-2.1333360674160695E-2</c:v>
                </c:pt>
                <c:pt idx="137">
                  <c:v>-2.1419871537808763E-2</c:v>
                </c:pt>
                <c:pt idx="138">
                  <c:v>-2.1419871537808763E-2</c:v>
                </c:pt>
                <c:pt idx="139">
                  <c:v>-2.1878058704537427E-2</c:v>
                </c:pt>
                <c:pt idx="140">
                  <c:v>-2.2070305068199798E-2</c:v>
                </c:pt>
                <c:pt idx="141">
                  <c:v>-2.2092733810627076E-2</c:v>
                </c:pt>
                <c:pt idx="142">
                  <c:v>-2.2092733810627076E-2</c:v>
                </c:pt>
                <c:pt idx="143">
                  <c:v>-2.2131183083359554E-2</c:v>
                </c:pt>
                <c:pt idx="144">
                  <c:v>-2.2147203613664748E-2</c:v>
                </c:pt>
                <c:pt idx="145">
                  <c:v>-2.2160020037908908E-2</c:v>
                </c:pt>
                <c:pt idx="146">
                  <c:v>-2.2634227734942773E-2</c:v>
                </c:pt>
                <c:pt idx="147">
                  <c:v>-2.2720738598590841E-2</c:v>
                </c:pt>
                <c:pt idx="148">
                  <c:v>-2.2778412507689555E-2</c:v>
                </c:pt>
                <c:pt idx="149">
                  <c:v>-2.2836086416788262E-2</c:v>
                </c:pt>
                <c:pt idx="150">
                  <c:v>-2.3383988553226036E-2</c:v>
                </c:pt>
                <c:pt idx="151">
                  <c:v>-2.4098504204837869E-2</c:v>
                </c:pt>
                <c:pt idx="152">
                  <c:v>-2.4101708310898903E-2</c:v>
                </c:pt>
                <c:pt idx="153">
                  <c:v>-2.4652814553397719E-2</c:v>
                </c:pt>
                <c:pt idx="154">
                  <c:v>-2.4652814553397719E-2</c:v>
                </c:pt>
                <c:pt idx="155">
                  <c:v>-2.4697672038252273E-2</c:v>
                </c:pt>
                <c:pt idx="156">
                  <c:v>-2.5348105568643309E-2</c:v>
                </c:pt>
                <c:pt idx="157">
                  <c:v>-2.5389758947436829E-2</c:v>
                </c:pt>
                <c:pt idx="158">
                  <c:v>-2.5399371265619947E-2</c:v>
                </c:pt>
                <c:pt idx="159">
                  <c:v>-2.6065825326316183E-2</c:v>
                </c:pt>
                <c:pt idx="160">
                  <c:v>-2.6645768523364352E-2</c:v>
                </c:pt>
                <c:pt idx="161">
                  <c:v>-2.6671401371852664E-2</c:v>
                </c:pt>
                <c:pt idx="162">
                  <c:v>-2.6709850644585142E-2</c:v>
                </c:pt>
                <c:pt idx="163">
                  <c:v>-2.6713054750646184E-2</c:v>
                </c:pt>
                <c:pt idx="164">
                  <c:v>-2.6738687599134496E-2</c:v>
                </c:pt>
                <c:pt idx="165">
                  <c:v>-2.6773932765805933E-2</c:v>
                </c:pt>
                <c:pt idx="166">
                  <c:v>-2.7203282977985237E-2</c:v>
                </c:pt>
                <c:pt idx="167">
                  <c:v>-2.7353875962854102E-2</c:v>
                </c:pt>
                <c:pt idx="168">
                  <c:v>-2.7405141659830733E-2</c:v>
                </c:pt>
                <c:pt idx="169">
                  <c:v>-2.8020330023550338E-2</c:v>
                </c:pt>
                <c:pt idx="170">
                  <c:v>-2.8052371084160733E-2</c:v>
                </c:pt>
                <c:pt idx="171">
                  <c:v>-2.8148494265991919E-2</c:v>
                </c:pt>
                <c:pt idx="172">
                  <c:v>-2.8199759962968557E-2</c:v>
                </c:pt>
                <c:pt idx="173">
                  <c:v>-2.857784447817123E-2</c:v>
                </c:pt>
                <c:pt idx="174">
                  <c:v>-2.8702804614551769E-2</c:v>
                </c:pt>
                <c:pt idx="175">
                  <c:v>-2.8808540114566079E-2</c:v>
                </c:pt>
                <c:pt idx="176">
                  <c:v>-2.8808540114566079E-2</c:v>
                </c:pt>
                <c:pt idx="177">
                  <c:v>-2.8808540114566079E-2</c:v>
                </c:pt>
                <c:pt idx="178">
                  <c:v>-2.9321197084332416E-2</c:v>
                </c:pt>
                <c:pt idx="179">
                  <c:v>-3.0077366114737762E-2</c:v>
                </c:pt>
                <c:pt idx="180">
                  <c:v>-3.0106203069287116E-2</c:v>
                </c:pt>
                <c:pt idx="181">
                  <c:v>-3.0167081084446871E-2</c:v>
                </c:pt>
                <c:pt idx="182">
                  <c:v>-3.0173489296568948E-2</c:v>
                </c:pt>
                <c:pt idx="183">
                  <c:v>-3.0205530357179343E-2</c:v>
                </c:pt>
                <c:pt idx="184">
                  <c:v>-3.0734207857250881E-2</c:v>
                </c:pt>
                <c:pt idx="185">
                  <c:v>-3.082392282695999E-2</c:v>
                </c:pt>
                <c:pt idx="186">
                  <c:v>-3.1416682448252312E-2</c:v>
                </c:pt>
                <c:pt idx="187">
                  <c:v>-3.1483968675534144E-2</c:v>
                </c:pt>
                <c:pt idx="188">
                  <c:v>-3.2111973463497909E-2</c:v>
                </c:pt>
                <c:pt idx="189">
                  <c:v>-3.2182463796840775E-2</c:v>
                </c:pt>
                <c:pt idx="190">
                  <c:v>-3.2765611099949986E-2</c:v>
                </c:pt>
                <c:pt idx="191">
                  <c:v>-3.2778427524194145E-2</c:v>
                </c:pt>
                <c:pt idx="192">
                  <c:v>-3.3448085690951417E-2</c:v>
                </c:pt>
                <c:pt idx="193">
                  <c:v>-3.3448085690951417E-2</c:v>
                </c:pt>
                <c:pt idx="194">
                  <c:v>-3.3986375509206072E-2</c:v>
                </c:pt>
                <c:pt idx="195">
                  <c:v>-3.3986375509206072E-2</c:v>
                </c:pt>
                <c:pt idx="196">
                  <c:v>-3.3999191933450232E-2</c:v>
                </c:pt>
                <c:pt idx="197">
                  <c:v>-3.4681666524451663E-2</c:v>
                </c:pt>
                <c:pt idx="198">
                  <c:v>-3.6184392267079236E-2</c:v>
                </c:pt>
                <c:pt idx="199">
                  <c:v>-3.6841234009592355E-2</c:v>
                </c:pt>
                <c:pt idx="200">
                  <c:v>-3.7382727933908046E-2</c:v>
                </c:pt>
                <c:pt idx="201">
                  <c:v>-3.7552545555143146E-2</c:v>
                </c:pt>
                <c:pt idx="202">
                  <c:v>-3.8145305176435475E-2</c:v>
                </c:pt>
                <c:pt idx="203">
                  <c:v>-3.8183754449167946E-2</c:v>
                </c:pt>
                <c:pt idx="204">
                  <c:v>-3.8680390888629089E-2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910-49CF-A403-09B507062A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6507016"/>
        <c:axId val="1"/>
      </c:scatterChart>
      <c:valAx>
        <c:axId val="426507016"/>
        <c:scaling>
          <c:orientation val="minMax"/>
          <c:min val="1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87847849294067"/>
              <c:y val="0.858493207217022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-0.02"/>
          <c:min val="-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987767584097859E-2"/>
              <c:y val="0.375263375096980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650701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32419112748521"/>
          <c:y val="0.9088076726258274"/>
          <c:w val="0.62232512220376135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EQ Ori - O-C Diagr.</a:t>
            </a:r>
          </a:p>
        </c:rich>
      </c:tx>
      <c:layout>
        <c:manualLayout>
          <c:xMode val="edge"/>
          <c:yMode val="edge"/>
          <c:x val="0.38320642744084471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33349361864116"/>
          <c:y val="0.13941365819838558"/>
          <c:w val="0.81781234597583696"/>
          <c:h val="0.6635236633156704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Active!$F$21:$F$225</c:f>
              <c:numCache>
                <c:formatCode>General</c:formatCode>
                <c:ptCount val="205"/>
                <c:pt idx="0">
                  <c:v>-3330</c:v>
                </c:pt>
                <c:pt idx="1">
                  <c:v>-3318</c:v>
                </c:pt>
                <c:pt idx="2">
                  <c:v>-3314</c:v>
                </c:pt>
                <c:pt idx="3">
                  <c:v>-3178</c:v>
                </c:pt>
                <c:pt idx="4">
                  <c:v>-2937</c:v>
                </c:pt>
                <c:pt idx="5">
                  <c:v>-2925</c:v>
                </c:pt>
                <c:pt idx="6">
                  <c:v>-2925</c:v>
                </c:pt>
                <c:pt idx="7">
                  <c:v>-2913</c:v>
                </c:pt>
                <c:pt idx="8">
                  <c:v>-2877</c:v>
                </c:pt>
                <c:pt idx="9">
                  <c:v>-2740</c:v>
                </c:pt>
                <c:pt idx="10">
                  <c:v>-2736</c:v>
                </c:pt>
                <c:pt idx="11">
                  <c:v>-2130</c:v>
                </c:pt>
                <c:pt idx="12">
                  <c:v>-1680.5</c:v>
                </c:pt>
                <c:pt idx="13">
                  <c:v>-1432</c:v>
                </c:pt>
                <c:pt idx="14">
                  <c:v>-1303</c:v>
                </c:pt>
                <c:pt idx="15">
                  <c:v>-1271</c:v>
                </c:pt>
                <c:pt idx="16">
                  <c:v>-1215</c:v>
                </c:pt>
                <c:pt idx="17">
                  <c:v>-1043</c:v>
                </c:pt>
                <c:pt idx="18">
                  <c:v>-673</c:v>
                </c:pt>
                <c:pt idx="19">
                  <c:v>-358</c:v>
                </c:pt>
                <c:pt idx="20">
                  <c:v>-207</c:v>
                </c:pt>
                <c:pt idx="21">
                  <c:v>0</c:v>
                </c:pt>
                <c:pt idx="22">
                  <c:v>32</c:v>
                </c:pt>
                <c:pt idx="23">
                  <c:v>205</c:v>
                </c:pt>
                <c:pt idx="24">
                  <c:v>783</c:v>
                </c:pt>
                <c:pt idx="25">
                  <c:v>800</c:v>
                </c:pt>
                <c:pt idx="26">
                  <c:v>828</c:v>
                </c:pt>
                <c:pt idx="27">
                  <c:v>828</c:v>
                </c:pt>
                <c:pt idx="28">
                  <c:v>832</c:v>
                </c:pt>
                <c:pt idx="29">
                  <c:v>860</c:v>
                </c:pt>
                <c:pt idx="30">
                  <c:v>860</c:v>
                </c:pt>
                <c:pt idx="31">
                  <c:v>876</c:v>
                </c:pt>
                <c:pt idx="32">
                  <c:v>1001</c:v>
                </c:pt>
                <c:pt idx="33">
                  <c:v>1020</c:v>
                </c:pt>
                <c:pt idx="34">
                  <c:v>1069</c:v>
                </c:pt>
                <c:pt idx="35">
                  <c:v>1501</c:v>
                </c:pt>
                <c:pt idx="36">
                  <c:v>1623</c:v>
                </c:pt>
                <c:pt idx="37">
                  <c:v>1674</c:v>
                </c:pt>
                <c:pt idx="38">
                  <c:v>1689</c:v>
                </c:pt>
                <c:pt idx="39">
                  <c:v>1891</c:v>
                </c:pt>
                <c:pt idx="40">
                  <c:v>1914</c:v>
                </c:pt>
                <c:pt idx="41">
                  <c:v>2127</c:v>
                </c:pt>
                <c:pt idx="42">
                  <c:v>2312</c:v>
                </c:pt>
                <c:pt idx="43">
                  <c:v>2517</c:v>
                </c:pt>
                <c:pt idx="44">
                  <c:v>2706</c:v>
                </c:pt>
                <c:pt idx="45">
                  <c:v>2955</c:v>
                </c:pt>
                <c:pt idx="46">
                  <c:v>3320</c:v>
                </c:pt>
                <c:pt idx="47">
                  <c:v>3537</c:v>
                </c:pt>
                <c:pt idx="48">
                  <c:v>5022</c:v>
                </c:pt>
                <c:pt idx="49">
                  <c:v>5668</c:v>
                </c:pt>
                <c:pt idx="50">
                  <c:v>6294</c:v>
                </c:pt>
                <c:pt idx="51">
                  <c:v>6297</c:v>
                </c:pt>
                <c:pt idx="52">
                  <c:v>6459</c:v>
                </c:pt>
                <c:pt idx="53">
                  <c:v>6462</c:v>
                </c:pt>
                <c:pt idx="54">
                  <c:v>6473</c:v>
                </c:pt>
                <c:pt idx="55">
                  <c:v>6475</c:v>
                </c:pt>
                <c:pt idx="56">
                  <c:v>6499</c:v>
                </c:pt>
                <c:pt idx="57">
                  <c:v>6499</c:v>
                </c:pt>
                <c:pt idx="58">
                  <c:v>6511</c:v>
                </c:pt>
                <c:pt idx="59">
                  <c:v>6523</c:v>
                </c:pt>
                <c:pt idx="60">
                  <c:v>6678</c:v>
                </c:pt>
                <c:pt idx="61">
                  <c:v>6678</c:v>
                </c:pt>
                <c:pt idx="62">
                  <c:v>6684</c:v>
                </c:pt>
                <c:pt idx="63">
                  <c:v>6692</c:v>
                </c:pt>
                <c:pt idx="64">
                  <c:v>6916</c:v>
                </c:pt>
                <c:pt idx="65">
                  <c:v>6936</c:v>
                </c:pt>
                <c:pt idx="66">
                  <c:v>6952</c:v>
                </c:pt>
                <c:pt idx="67">
                  <c:v>7061</c:v>
                </c:pt>
                <c:pt idx="68">
                  <c:v>7101</c:v>
                </c:pt>
                <c:pt idx="69">
                  <c:v>7120</c:v>
                </c:pt>
                <c:pt idx="70">
                  <c:v>7132</c:v>
                </c:pt>
                <c:pt idx="71">
                  <c:v>7310</c:v>
                </c:pt>
                <c:pt idx="72">
                  <c:v>7537</c:v>
                </c:pt>
                <c:pt idx="73">
                  <c:v>7541</c:v>
                </c:pt>
                <c:pt idx="74">
                  <c:v>7542</c:v>
                </c:pt>
                <c:pt idx="75">
                  <c:v>7545</c:v>
                </c:pt>
                <c:pt idx="76">
                  <c:v>7562</c:v>
                </c:pt>
                <c:pt idx="77">
                  <c:v>7565</c:v>
                </c:pt>
                <c:pt idx="78">
                  <c:v>7569</c:v>
                </c:pt>
                <c:pt idx="79">
                  <c:v>7698</c:v>
                </c:pt>
                <c:pt idx="80">
                  <c:v>7711</c:v>
                </c:pt>
                <c:pt idx="81">
                  <c:v>7743</c:v>
                </c:pt>
                <c:pt idx="82">
                  <c:v>7775</c:v>
                </c:pt>
                <c:pt idx="83">
                  <c:v>7896</c:v>
                </c:pt>
                <c:pt idx="84">
                  <c:v>7924</c:v>
                </c:pt>
                <c:pt idx="85">
                  <c:v>7932</c:v>
                </c:pt>
                <c:pt idx="86">
                  <c:v>7964</c:v>
                </c:pt>
                <c:pt idx="87">
                  <c:v>7964</c:v>
                </c:pt>
                <c:pt idx="88">
                  <c:v>7968</c:v>
                </c:pt>
                <c:pt idx="89">
                  <c:v>7984</c:v>
                </c:pt>
                <c:pt idx="90">
                  <c:v>7988</c:v>
                </c:pt>
                <c:pt idx="91">
                  <c:v>8384</c:v>
                </c:pt>
                <c:pt idx="92">
                  <c:v>8392</c:v>
                </c:pt>
                <c:pt idx="93">
                  <c:v>8400</c:v>
                </c:pt>
                <c:pt idx="94">
                  <c:v>8400</c:v>
                </c:pt>
                <c:pt idx="95">
                  <c:v>8404</c:v>
                </c:pt>
                <c:pt idx="96">
                  <c:v>8404</c:v>
                </c:pt>
                <c:pt idx="97">
                  <c:v>8409</c:v>
                </c:pt>
                <c:pt idx="98">
                  <c:v>8558</c:v>
                </c:pt>
                <c:pt idx="99">
                  <c:v>8565</c:v>
                </c:pt>
                <c:pt idx="100">
                  <c:v>8569</c:v>
                </c:pt>
                <c:pt idx="101">
                  <c:v>8570</c:v>
                </c:pt>
                <c:pt idx="102">
                  <c:v>8570</c:v>
                </c:pt>
                <c:pt idx="103">
                  <c:v>8578</c:v>
                </c:pt>
                <c:pt idx="104">
                  <c:v>8593</c:v>
                </c:pt>
                <c:pt idx="105">
                  <c:v>8616</c:v>
                </c:pt>
                <c:pt idx="106">
                  <c:v>8727</c:v>
                </c:pt>
                <c:pt idx="107">
                  <c:v>8761</c:v>
                </c:pt>
                <c:pt idx="108">
                  <c:v>8766</c:v>
                </c:pt>
                <c:pt idx="109">
                  <c:v>8773</c:v>
                </c:pt>
                <c:pt idx="110">
                  <c:v>8801</c:v>
                </c:pt>
                <c:pt idx="111">
                  <c:v>8809</c:v>
                </c:pt>
                <c:pt idx="112">
                  <c:v>8978</c:v>
                </c:pt>
                <c:pt idx="113">
                  <c:v>8979</c:v>
                </c:pt>
                <c:pt idx="114">
                  <c:v>8982</c:v>
                </c:pt>
                <c:pt idx="115">
                  <c:v>9010</c:v>
                </c:pt>
                <c:pt idx="116">
                  <c:v>9030</c:v>
                </c:pt>
                <c:pt idx="117">
                  <c:v>9031</c:v>
                </c:pt>
                <c:pt idx="118">
                  <c:v>9031</c:v>
                </c:pt>
                <c:pt idx="119">
                  <c:v>9034</c:v>
                </c:pt>
                <c:pt idx="120">
                  <c:v>9148</c:v>
                </c:pt>
                <c:pt idx="121">
                  <c:v>9188</c:v>
                </c:pt>
                <c:pt idx="122">
                  <c:v>9216</c:v>
                </c:pt>
                <c:pt idx="123">
                  <c:v>9219</c:v>
                </c:pt>
                <c:pt idx="124">
                  <c:v>9228</c:v>
                </c:pt>
                <c:pt idx="125">
                  <c:v>9232</c:v>
                </c:pt>
                <c:pt idx="126">
                  <c:v>9236</c:v>
                </c:pt>
                <c:pt idx="127">
                  <c:v>9236</c:v>
                </c:pt>
                <c:pt idx="128">
                  <c:v>9353</c:v>
                </c:pt>
                <c:pt idx="129">
                  <c:v>9439</c:v>
                </c:pt>
                <c:pt idx="130">
                  <c:v>9585</c:v>
                </c:pt>
                <c:pt idx="131">
                  <c:v>9656</c:v>
                </c:pt>
                <c:pt idx="132">
                  <c:v>9661</c:v>
                </c:pt>
                <c:pt idx="133">
                  <c:v>9842</c:v>
                </c:pt>
                <c:pt idx="134">
                  <c:v>9858</c:v>
                </c:pt>
                <c:pt idx="135">
                  <c:v>10059</c:v>
                </c:pt>
                <c:pt idx="136">
                  <c:v>10250</c:v>
                </c:pt>
                <c:pt idx="137">
                  <c:v>10277</c:v>
                </c:pt>
                <c:pt idx="138">
                  <c:v>10277</c:v>
                </c:pt>
                <c:pt idx="139">
                  <c:v>10420</c:v>
                </c:pt>
                <c:pt idx="140">
                  <c:v>10480</c:v>
                </c:pt>
                <c:pt idx="141">
                  <c:v>10487</c:v>
                </c:pt>
                <c:pt idx="142">
                  <c:v>10487</c:v>
                </c:pt>
                <c:pt idx="143">
                  <c:v>10499</c:v>
                </c:pt>
                <c:pt idx="144">
                  <c:v>10504</c:v>
                </c:pt>
                <c:pt idx="145">
                  <c:v>10508</c:v>
                </c:pt>
                <c:pt idx="146">
                  <c:v>10656</c:v>
                </c:pt>
                <c:pt idx="147">
                  <c:v>10683</c:v>
                </c:pt>
                <c:pt idx="148">
                  <c:v>10701</c:v>
                </c:pt>
                <c:pt idx="149">
                  <c:v>10719</c:v>
                </c:pt>
                <c:pt idx="150">
                  <c:v>10890</c:v>
                </c:pt>
                <c:pt idx="151">
                  <c:v>11113</c:v>
                </c:pt>
                <c:pt idx="152">
                  <c:v>11114</c:v>
                </c:pt>
                <c:pt idx="153">
                  <c:v>11286</c:v>
                </c:pt>
                <c:pt idx="154">
                  <c:v>11286</c:v>
                </c:pt>
                <c:pt idx="155">
                  <c:v>11300</c:v>
                </c:pt>
                <c:pt idx="156">
                  <c:v>11503</c:v>
                </c:pt>
                <c:pt idx="157">
                  <c:v>11516</c:v>
                </c:pt>
                <c:pt idx="158">
                  <c:v>11519</c:v>
                </c:pt>
                <c:pt idx="159">
                  <c:v>11727</c:v>
                </c:pt>
                <c:pt idx="160">
                  <c:v>11908</c:v>
                </c:pt>
                <c:pt idx="161">
                  <c:v>11916</c:v>
                </c:pt>
                <c:pt idx="162">
                  <c:v>11928</c:v>
                </c:pt>
                <c:pt idx="163">
                  <c:v>11929</c:v>
                </c:pt>
                <c:pt idx="164">
                  <c:v>11937</c:v>
                </c:pt>
                <c:pt idx="165">
                  <c:v>11948</c:v>
                </c:pt>
                <c:pt idx="166">
                  <c:v>12082</c:v>
                </c:pt>
                <c:pt idx="167">
                  <c:v>12129</c:v>
                </c:pt>
                <c:pt idx="168">
                  <c:v>12145</c:v>
                </c:pt>
                <c:pt idx="169">
                  <c:v>12337</c:v>
                </c:pt>
                <c:pt idx="170">
                  <c:v>12347</c:v>
                </c:pt>
                <c:pt idx="171">
                  <c:v>12377</c:v>
                </c:pt>
                <c:pt idx="172">
                  <c:v>12393</c:v>
                </c:pt>
                <c:pt idx="173">
                  <c:v>12511</c:v>
                </c:pt>
                <c:pt idx="174">
                  <c:v>12550</c:v>
                </c:pt>
                <c:pt idx="175">
                  <c:v>12583</c:v>
                </c:pt>
                <c:pt idx="176">
                  <c:v>12583</c:v>
                </c:pt>
                <c:pt idx="177">
                  <c:v>12583</c:v>
                </c:pt>
                <c:pt idx="178">
                  <c:v>12743</c:v>
                </c:pt>
                <c:pt idx="179">
                  <c:v>12979</c:v>
                </c:pt>
                <c:pt idx="180">
                  <c:v>12988</c:v>
                </c:pt>
                <c:pt idx="181">
                  <c:v>13007</c:v>
                </c:pt>
                <c:pt idx="182">
                  <c:v>13009</c:v>
                </c:pt>
                <c:pt idx="183">
                  <c:v>13019</c:v>
                </c:pt>
                <c:pt idx="184">
                  <c:v>13184</c:v>
                </c:pt>
                <c:pt idx="185">
                  <c:v>13212</c:v>
                </c:pt>
                <c:pt idx="186">
                  <c:v>13397</c:v>
                </c:pt>
                <c:pt idx="187">
                  <c:v>13418</c:v>
                </c:pt>
                <c:pt idx="188">
                  <c:v>13614</c:v>
                </c:pt>
                <c:pt idx="189">
                  <c:v>13636</c:v>
                </c:pt>
                <c:pt idx="190">
                  <c:v>13818</c:v>
                </c:pt>
                <c:pt idx="191">
                  <c:v>13822</c:v>
                </c:pt>
                <c:pt idx="192">
                  <c:v>14031</c:v>
                </c:pt>
                <c:pt idx="193">
                  <c:v>14031</c:v>
                </c:pt>
                <c:pt idx="194">
                  <c:v>14199</c:v>
                </c:pt>
                <c:pt idx="195">
                  <c:v>14199</c:v>
                </c:pt>
                <c:pt idx="196">
                  <c:v>14203</c:v>
                </c:pt>
                <c:pt idx="197">
                  <c:v>14416</c:v>
                </c:pt>
                <c:pt idx="198">
                  <c:v>14885</c:v>
                </c:pt>
                <c:pt idx="199">
                  <c:v>15090</c:v>
                </c:pt>
                <c:pt idx="200">
                  <c:v>15259</c:v>
                </c:pt>
                <c:pt idx="201">
                  <c:v>15312</c:v>
                </c:pt>
                <c:pt idx="202">
                  <c:v>15497</c:v>
                </c:pt>
                <c:pt idx="203">
                  <c:v>15509</c:v>
                </c:pt>
                <c:pt idx="204">
                  <c:v>15664</c:v>
                </c:pt>
              </c:numCache>
            </c:numRef>
          </c:xVal>
          <c:yVal>
            <c:numRef>
              <c:f>Active!$H$21:$H$225</c:f>
              <c:numCache>
                <c:formatCode>General</c:formatCode>
                <c:ptCount val="205"/>
                <c:pt idx="0">
                  <c:v>-8.6189999998168787E-2</c:v>
                </c:pt>
                <c:pt idx="1">
                  <c:v>-5.48739999976533E-2</c:v>
                </c:pt>
                <c:pt idx="2">
                  <c:v>-3.6101999998209067E-2</c:v>
                </c:pt>
                <c:pt idx="3">
                  <c:v>-6.7854000000806991E-2</c:v>
                </c:pt>
                <c:pt idx="4">
                  <c:v>-5.8591000000888016E-2</c:v>
                </c:pt>
                <c:pt idx="5">
                  <c:v>-6.4274999996996485E-2</c:v>
                </c:pt>
                <c:pt idx="6">
                  <c:v>-4.32749999963562E-2</c:v>
                </c:pt>
                <c:pt idx="7">
                  <c:v>-6.1958999998751096E-2</c:v>
                </c:pt>
                <c:pt idx="8">
                  <c:v>-2.9010999998718034E-2</c:v>
                </c:pt>
                <c:pt idx="9">
                  <c:v>-4.4819999999162974E-2</c:v>
                </c:pt>
                <c:pt idx="10">
                  <c:v>-2.2047999998903833E-2</c:v>
                </c:pt>
                <c:pt idx="11">
                  <c:v>-0.11459000000104425</c:v>
                </c:pt>
                <c:pt idx="12">
                  <c:v>4.7788500003662193E-2</c:v>
                </c:pt>
                <c:pt idx="13">
                  <c:v>-2.7375999998184852E-2</c:v>
                </c:pt>
                <c:pt idx="14">
                  <c:v>-2.728999996179482E-3</c:v>
                </c:pt>
                <c:pt idx="15">
                  <c:v>-3.755299999829731E-2</c:v>
                </c:pt>
                <c:pt idx="16">
                  <c:v>-1.374500000019907E-2</c:v>
                </c:pt>
                <c:pt idx="17">
                  <c:v>-7.0549000000028173E-2</c:v>
                </c:pt>
                <c:pt idx="18">
                  <c:v>-2.0638999998482177E-2</c:v>
                </c:pt>
                <c:pt idx="19">
                  <c:v>-1.2593999999808148E-2</c:v>
                </c:pt>
                <c:pt idx="20">
                  <c:v>4.9799000000348315E-2</c:v>
                </c:pt>
                <c:pt idx="21">
                  <c:v>0</c:v>
                </c:pt>
                <c:pt idx="22">
                  <c:v>-8.2399999519111589E-4</c:v>
                </c:pt>
                <c:pt idx="23">
                  <c:v>-4.6849999998812564E-3</c:v>
                </c:pt>
                <c:pt idx="24">
                  <c:v>5.3689999986090697E-3</c:v>
                </c:pt>
                <c:pt idx="25">
                  <c:v>1.4400000007299241E-2</c:v>
                </c:pt>
                <c:pt idx="26">
                  <c:v>3.8040000072214752E-3</c:v>
                </c:pt>
                <c:pt idx="27">
                  <c:v>3.1804000005649868E-2</c:v>
                </c:pt>
                <c:pt idx="28">
                  <c:v>2.257600000302773E-2</c:v>
                </c:pt>
                <c:pt idx="29">
                  <c:v>3.4799999993992969E-3</c:v>
                </c:pt>
                <c:pt idx="30">
                  <c:v>4.9800000051618554E-3</c:v>
                </c:pt>
                <c:pt idx="31">
                  <c:v>3.0680000054417178E-3</c:v>
                </c:pt>
                <c:pt idx="32">
                  <c:v>4.8943000001600012E-2</c:v>
                </c:pt>
                <c:pt idx="33">
                  <c:v>-1.1400000003050081E-3</c:v>
                </c:pt>
                <c:pt idx="34">
                  <c:v>4.0670000016689301E-3</c:v>
                </c:pt>
                <c:pt idx="35">
                  <c:v>-5.5699999938951805E-4</c:v>
                </c:pt>
                <c:pt idx="36">
                  <c:v>-2.8510999996797182E-2</c:v>
                </c:pt>
                <c:pt idx="37">
                  <c:v>-1.4179999925545417E-3</c:v>
                </c:pt>
                <c:pt idx="38">
                  <c:v>-3.272999994806014E-3</c:v>
                </c:pt>
                <c:pt idx="39">
                  <c:v>-4.7869999980321154E-3</c:v>
                </c:pt>
                <c:pt idx="40">
                  <c:v>-4.0979999976116233E-3</c:v>
                </c:pt>
                <c:pt idx="41">
                  <c:v>-6.2390000020968728E-3</c:v>
                </c:pt>
                <c:pt idx="42">
                  <c:v>-5.7840000008582138E-3</c:v>
                </c:pt>
                <c:pt idx="43">
                  <c:v>-8.4690000003320165E-3</c:v>
                </c:pt>
                <c:pt idx="44">
                  <c:v>-1.024199999665143E-2</c:v>
                </c:pt>
                <c:pt idx="45">
                  <c:v>1.5565000008791685E-2</c:v>
                </c:pt>
                <c:pt idx="46">
                  <c:v>-6.0239999998884741E-2</c:v>
                </c:pt>
                <c:pt idx="47">
                  <c:v>-1.8608999998832587E-2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1D7-4CE5-9E4E-926B8BBFE64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Active!$F$21:$F$225</c:f>
              <c:numCache>
                <c:formatCode>General</c:formatCode>
                <c:ptCount val="205"/>
                <c:pt idx="0">
                  <c:v>-3330</c:v>
                </c:pt>
                <c:pt idx="1">
                  <c:v>-3318</c:v>
                </c:pt>
                <c:pt idx="2">
                  <c:v>-3314</c:v>
                </c:pt>
                <c:pt idx="3">
                  <c:v>-3178</c:v>
                </c:pt>
                <c:pt idx="4">
                  <c:v>-2937</c:v>
                </c:pt>
                <c:pt idx="5">
                  <c:v>-2925</c:v>
                </c:pt>
                <c:pt idx="6">
                  <c:v>-2925</c:v>
                </c:pt>
                <c:pt idx="7">
                  <c:v>-2913</c:v>
                </c:pt>
                <c:pt idx="8">
                  <c:v>-2877</c:v>
                </c:pt>
                <c:pt idx="9">
                  <c:v>-2740</c:v>
                </c:pt>
                <c:pt idx="10">
                  <c:v>-2736</c:v>
                </c:pt>
                <c:pt idx="11">
                  <c:v>-2130</c:v>
                </c:pt>
                <c:pt idx="12">
                  <c:v>-1680.5</c:v>
                </c:pt>
                <c:pt idx="13">
                  <c:v>-1432</c:v>
                </c:pt>
                <c:pt idx="14">
                  <c:v>-1303</c:v>
                </c:pt>
                <c:pt idx="15">
                  <c:v>-1271</c:v>
                </c:pt>
                <c:pt idx="16">
                  <c:v>-1215</c:v>
                </c:pt>
                <c:pt idx="17">
                  <c:v>-1043</c:v>
                </c:pt>
                <c:pt idx="18">
                  <c:v>-673</c:v>
                </c:pt>
                <c:pt idx="19">
                  <c:v>-358</c:v>
                </c:pt>
                <c:pt idx="20">
                  <c:v>-207</c:v>
                </c:pt>
                <c:pt idx="21">
                  <c:v>0</c:v>
                </c:pt>
                <c:pt idx="22">
                  <c:v>32</c:v>
                </c:pt>
                <c:pt idx="23">
                  <c:v>205</c:v>
                </c:pt>
                <c:pt idx="24">
                  <c:v>783</c:v>
                </c:pt>
                <c:pt idx="25">
                  <c:v>800</c:v>
                </c:pt>
                <c:pt idx="26">
                  <c:v>828</c:v>
                </c:pt>
                <c:pt idx="27">
                  <c:v>828</c:v>
                </c:pt>
                <c:pt idx="28">
                  <c:v>832</c:v>
                </c:pt>
                <c:pt idx="29">
                  <c:v>860</c:v>
                </c:pt>
                <c:pt idx="30">
                  <c:v>860</c:v>
                </c:pt>
                <c:pt idx="31">
                  <c:v>876</c:v>
                </c:pt>
                <c:pt idx="32">
                  <c:v>1001</c:v>
                </c:pt>
                <c:pt idx="33">
                  <c:v>1020</c:v>
                </c:pt>
                <c:pt idx="34">
                  <c:v>1069</c:v>
                </c:pt>
                <c:pt idx="35">
                  <c:v>1501</c:v>
                </c:pt>
                <c:pt idx="36">
                  <c:v>1623</c:v>
                </c:pt>
                <c:pt idx="37">
                  <c:v>1674</c:v>
                </c:pt>
                <c:pt idx="38">
                  <c:v>1689</c:v>
                </c:pt>
                <c:pt idx="39">
                  <c:v>1891</c:v>
                </c:pt>
                <c:pt idx="40">
                  <c:v>1914</c:v>
                </c:pt>
                <c:pt idx="41">
                  <c:v>2127</c:v>
                </c:pt>
                <c:pt idx="42">
                  <c:v>2312</c:v>
                </c:pt>
                <c:pt idx="43">
                  <c:v>2517</c:v>
                </c:pt>
                <c:pt idx="44">
                  <c:v>2706</c:v>
                </c:pt>
                <c:pt idx="45">
                  <c:v>2955</c:v>
                </c:pt>
                <c:pt idx="46">
                  <c:v>3320</c:v>
                </c:pt>
                <c:pt idx="47">
                  <c:v>3537</c:v>
                </c:pt>
                <c:pt idx="48">
                  <c:v>5022</c:v>
                </c:pt>
                <c:pt idx="49">
                  <c:v>5668</c:v>
                </c:pt>
                <c:pt idx="50">
                  <c:v>6294</c:v>
                </c:pt>
                <c:pt idx="51">
                  <c:v>6297</c:v>
                </c:pt>
                <c:pt idx="52">
                  <c:v>6459</c:v>
                </c:pt>
                <c:pt idx="53">
                  <c:v>6462</c:v>
                </c:pt>
                <c:pt idx="54">
                  <c:v>6473</c:v>
                </c:pt>
                <c:pt idx="55">
                  <c:v>6475</c:v>
                </c:pt>
                <c:pt idx="56">
                  <c:v>6499</c:v>
                </c:pt>
                <c:pt idx="57">
                  <c:v>6499</c:v>
                </c:pt>
                <c:pt idx="58">
                  <c:v>6511</c:v>
                </c:pt>
                <c:pt idx="59">
                  <c:v>6523</c:v>
                </c:pt>
                <c:pt idx="60">
                  <c:v>6678</c:v>
                </c:pt>
                <c:pt idx="61">
                  <c:v>6678</c:v>
                </c:pt>
                <c:pt idx="62">
                  <c:v>6684</c:v>
                </c:pt>
                <c:pt idx="63">
                  <c:v>6692</c:v>
                </c:pt>
                <c:pt idx="64">
                  <c:v>6916</c:v>
                </c:pt>
                <c:pt idx="65">
                  <c:v>6936</c:v>
                </c:pt>
                <c:pt idx="66">
                  <c:v>6952</c:v>
                </c:pt>
                <c:pt idx="67">
                  <c:v>7061</c:v>
                </c:pt>
                <c:pt idx="68">
                  <c:v>7101</c:v>
                </c:pt>
                <c:pt idx="69">
                  <c:v>7120</c:v>
                </c:pt>
                <c:pt idx="70">
                  <c:v>7132</c:v>
                </c:pt>
                <c:pt idx="71">
                  <c:v>7310</c:v>
                </c:pt>
                <c:pt idx="72">
                  <c:v>7537</c:v>
                </c:pt>
                <c:pt idx="73">
                  <c:v>7541</c:v>
                </c:pt>
                <c:pt idx="74">
                  <c:v>7542</c:v>
                </c:pt>
                <c:pt idx="75">
                  <c:v>7545</c:v>
                </c:pt>
                <c:pt idx="76">
                  <c:v>7562</c:v>
                </c:pt>
                <c:pt idx="77">
                  <c:v>7565</c:v>
                </c:pt>
                <c:pt idx="78">
                  <c:v>7569</c:v>
                </c:pt>
                <c:pt idx="79">
                  <c:v>7698</c:v>
                </c:pt>
                <c:pt idx="80">
                  <c:v>7711</c:v>
                </c:pt>
                <c:pt idx="81">
                  <c:v>7743</c:v>
                </c:pt>
                <c:pt idx="82">
                  <c:v>7775</c:v>
                </c:pt>
                <c:pt idx="83">
                  <c:v>7896</c:v>
                </c:pt>
                <c:pt idx="84">
                  <c:v>7924</c:v>
                </c:pt>
                <c:pt idx="85">
                  <c:v>7932</c:v>
                </c:pt>
                <c:pt idx="86">
                  <c:v>7964</c:v>
                </c:pt>
                <c:pt idx="87">
                  <c:v>7964</c:v>
                </c:pt>
                <c:pt idx="88">
                  <c:v>7968</c:v>
                </c:pt>
                <c:pt idx="89">
                  <c:v>7984</c:v>
                </c:pt>
                <c:pt idx="90">
                  <c:v>7988</c:v>
                </c:pt>
                <c:pt idx="91">
                  <c:v>8384</c:v>
                </c:pt>
                <c:pt idx="92">
                  <c:v>8392</c:v>
                </c:pt>
                <c:pt idx="93">
                  <c:v>8400</c:v>
                </c:pt>
                <c:pt idx="94">
                  <c:v>8400</c:v>
                </c:pt>
                <c:pt idx="95">
                  <c:v>8404</c:v>
                </c:pt>
                <c:pt idx="96">
                  <c:v>8404</c:v>
                </c:pt>
                <c:pt idx="97">
                  <c:v>8409</c:v>
                </c:pt>
                <c:pt idx="98">
                  <c:v>8558</c:v>
                </c:pt>
                <c:pt idx="99">
                  <c:v>8565</c:v>
                </c:pt>
                <c:pt idx="100">
                  <c:v>8569</c:v>
                </c:pt>
                <c:pt idx="101">
                  <c:v>8570</c:v>
                </c:pt>
                <c:pt idx="102">
                  <c:v>8570</c:v>
                </c:pt>
                <c:pt idx="103">
                  <c:v>8578</c:v>
                </c:pt>
                <c:pt idx="104">
                  <c:v>8593</c:v>
                </c:pt>
                <c:pt idx="105">
                  <c:v>8616</c:v>
                </c:pt>
                <c:pt idx="106">
                  <c:v>8727</c:v>
                </c:pt>
                <c:pt idx="107">
                  <c:v>8761</c:v>
                </c:pt>
                <c:pt idx="108">
                  <c:v>8766</c:v>
                </c:pt>
                <c:pt idx="109">
                  <c:v>8773</c:v>
                </c:pt>
                <c:pt idx="110">
                  <c:v>8801</c:v>
                </c:pt>
                <c:pt idx="111">
                  <c:v>8809</c:v>
                </c:pt>
                <c:pt idx="112">
                  <c:v>8978</c:v>
                </c:pt>
                <c:pt idx="113">
                  <c:v>8979</c:v>
                </c:pt>
                <c:pt idx="114">
                  <c:v>8982</c:v>
                </c:pt>
                <c:pt idx="115">
                  <c:v>9010</c:v>
                </c:pt>
                <c:pt idx="116">
                  <c:v>9030</c:v>
                </c:pt>
                <c:pt idx="117">
                  <c:v>9031</c:v>
                </c:pt>
                <c:pt idx="118">
                  <c:v>9031</c:v>
                </c:pt>
                <c:pt idx="119">
                  <c:v>9034</c:v>
                </c:pt>
                <c:pt idx="120">
                  <c:v>9148</c:v>
                </c:pt>
                <c:pt idx="121">
                  <c:v>9188</c:v>
                </c:pt>
                <c:pt idx="122">
                  <c:v>9216</c:v>
                </c:pt>
                <c:pt idx="123">
                  <c:v>9219</c:v>
                </c:pt>
                <c:pt idx="124">
                  <c:v>9228</c:v>
                </c:pt>
                <c:pt idx="125">
                  <c:v>9232</c:v>
                </c:pt>
                <c:pt idx="126">
                  <c:v>9236</c:v>
                </c:pt>
                <c:pt idx="127">
                  <c:v>9236</c:v>
                </c:pt>
                <c:pt idx="128">
                  <c:v>9353</c:v>
                </c:pt>
                <c:pt idx="129">
                  <c:v>9439</c:v>
                </c:pt>
                <c:pt idx="130">
                  <c:v>9585</c:v>
                </c:pt>
                <c:pt idx="131">
                  <c:v>9656</c:v>
                </c:pt>
                <c:pt idx="132">
                  <c:v>9661</c:v>
                </c:pt>
                <c:pt idx="133">
                  <c:v>9842</c:v>
                </c:pt>
                <c:pt idx="134">
                  <c:v>9858</c:v>
                </c:pt>
                <c:pt idx="135">
                  <c:v>10059</c:v>
                </c:pt>
                <c:pt idx="136">
                  <c:v>10250</c:v>
                </c:pt>
                <c:pt idx="137">
                  <c:v>10277</c:v>
                </c:pt>
                <c:pt idx="138">
                  <c:v>10277</c:v>
                </c:pt>
                <c:pt idx="139">
                  <c:v>10420</c:v>
                </c:pt>
                <c:pt idx="140">
                  <c:v>10480</c:v>
                </c:pt>
                <c:pt idx="141">
                  <c:v>10487</c:v>
                </c:pt>
                <c:pt idx="142">
                  <c:v>10487</c:v>
                </c:pt>
                <c:pt idx="143">
                  <c:v>10499</c:v>
                </c:pt>
                <c:pt idx="144">
                  <c:v>10504</c:v>
                </c:pt>
                <c:pt idx="145">
                  <c:v>10508</c:v>
                </c:pt>
                <c:pt idx="146">
                  <c:v>10656</c:v>
                </c:pt>
                <c:pt idx="147">
                  <c:v>10683</c:v>
                </c:pt>
                <c:pt idx="148">
                  <c:v>10701</c:v>
                </c:pt>
                <c:pt idx="149">
                  <c:v>10719</c:v>
                </c:pt>
                <c:pt idx="150">
                  <c:v>10890</c:v>
                </c:pt>
                <c:pt idx="151">
                  <c:v>11113</c:v>
                </c:pt>
                <c:pt idx="152">
                  <c:v>11114</c:v>
                </c:pt>
                <c:pt idx="153">
                  <c:v>11286</c:v>
                </c:pt>
                <c:pt idx="154">
                  <c:v>11286</c:v>
                </c:pt>
                <c:pt idx="155">
                  <c:v>11300</c:v>
                </c:pt>
                <c:pt idx="156">
                  <c:v>11503</c:v>
                </c:pt>
                <c:pt idx="157">
                  <c:v>11516</c:v>
                </c:pt>
                <c:pt idx="158">
                  <c:v>11519</c:v>
                </c:pt>
                <c:pt idx="159">
                  <c:v>11727</c:v>
                </c:pt>
                <c:pt idx="160">
                  <c:v>11908</c:v>
                </c:pt>
                <c:pt idx="161">
                  <c:v>11916</c:v>
                </c:pt>
                <c:pt idx="162">
                  <c:v>11928</c:v>
                </c:pt>
                <c:pt idx="163">
                  <c:v>11929</c:v>
                </c:pt>
                <c:pt idx="164">
                  <c:v>11937</c:v>
                </c:pt>
                <c:pt idx="165">
                  <c:v>11948</c:v>
                </c:pt>
                <c:pt idx="166">
                  <c:v>12082</c:v>
                </c:pt>
                <c:pt idx="167">
                  <c:v>12129</c:v>
                </c:pt>
                <c:pt idx="168">
                  <c:v>12145</c:v>
                </c:pt>
                <c:pt idx="169">
                  <c:v>12337</c:v>
                </c:pt>
                <c:pt idx="170">
                  <c:v>12347</c:v>
                </c:pt>
                <c:pt idx="171">
                  <c:v>12377</c:v>
                </c:pt>
                <c:pt idx="172">
                  <c:v>12393</c:v>
                </c:pt>
                <c:pt idx="173">
                  <c:v>12511</c:v>
                </c:pt>
                <c:pt idx="174">
                  <c:v>12550</c:v>
                </c:pt>
                <c:pt idx="175">
                  <c:v>12583</c:v>
                </c:pt>
                <c:pt idx="176">
                  <c:v>12583</c:v>
                </c:pt>
                <c:pt idx="177">
                  <c:v>12583</c:v>
                </c:pt>
                <c:pt idx="178">
                  <c:v>12743</c:v>
                </c:pt>
                <c:pt idx="179">
                  <c:v>12979</c:v>
                </c:pt>
                <c:pt idx="180">
                  <c:v>12988</c:v>
                </c:pt>
                <c:pt idx="181">
                  <c:v>13007</c:v>
                </c:pt>
                <c:pt idx="182">
                  <c:v>13009</c:v>
                </c:pt>
                <c:pt idx="183">
                  <c:v>13019</c:v>
                </c:pt>
                <c:pt idx="184">
                  <c:v>13184</c:v>
                </c:pt>
                <c:pt idx="185">
                  <c:v>13212</c:v>
                </c:pt>
                <c:pt idx="186">
                  <c:v>13397</c:v>
                </c:pt>
                <c:pt idx="187">
                  <c:v>13418</c:v>
                </c:pt>
                <c:pt idx="188">
                  <c:v>13614</c:v>
                </c:pt>
                <c:pt idx="189">
                  <c:v>13636</c:v>
                </c:pt>
                <c:pt idx="190">
                  <c:v>13818</c:v>
                </c:pt>
                <c:pt idx="191">
                  <c:v>13822</c:v>
                </c:pt>
                <c:pt idx="192">
                  <c:v>14031</c:v>
                </c:pt>
                <c:pt idx="193">
                  <c:v>14031</c:v>
                </c:pt>
                <c:pt idx="194">
                  <c:v>14199</c:v>
                </c:pt>
                <c:pt idx="195">
                  <c:v>14199</c:v>
                </c:pt>
                <c:pt idx="196">
                  <c:v>14203</c:v>
                </c:pt>
                <c:pt idx="197">
                  <c:v>14416</c:v>
                </c:pt>
                <c:pt idx="198">
                  <c:v>14885</c:v>
                </c:pt>
                <c:pt idx="199">
                  <c:v>15090</c:v>
                </c:pt>
                <c:pt idx="200">
                  <c:v>15259</c:v>
                </c:pt>
                <c:pt idx="201">
                  <c:v>15312</c:v>
                </c:pt>
                <c:pt idx="202">
                  <c:v>15497</c:v>
                </c:pt>
                <c:pt idx="203">
                  <c:v>15509</c:v>
                </c:pt>
                <c:pt idx="204">
                  <c:v>15664</c:v>
                </c:pt>
              </c:numCache>
            </c:numRef>
          </c:xVal>
          <c:yVal>
            <c:numRef>
              <c:f>Active!$I$21:$I$225</c:f>
              <c:numCache>
                <c:formatCode>General</c:formatCode>
                <c:ptCount val="205"/>
                <c:pt idx="48">
                  <c:v>-2.2539999990840442E-3</c:v>
                </c:pt>
                <c:pt idx="49">
                  <c:v>-8.0759999982547015E-3</c:v>
                </c:pt>
                <c:pt idx="50">
                  <c:v>-5.7579999993322417E-3</c:v>
                </c:pt>
                <c:pt idx="51">
                  <c:v>-3.9289999986067414E-3</c:v>
                </c:pt>
                <c:pt idx="52">
                  <c:v>-6.1629999981960282E-3</c:v>
                </c:pt>
                <c:pt idx="53">
                  <c:v>-4.3339999974705279E-3</c:v>
                </c:pt>
                <c:pt idx="54">
                  <c:v>-4.960999998729676E-3</c:v>
                </c:pt>
                <c:pt idx="55">
                  <c:v>-6.0749999975087121E-3</c:v>
                </c:pt>
                <c:pt idx="56">
                  <c:v>-5.4429999945568852E-3</c:v>
                </c:pt>
                <c:pt idx="57">
                  <c:v>-4.4429999979911372E-3</c:v>
                </c:pt>
                <c:pt idx="58">
                  <c:v>-3.1269999963114969E-3</c:v>
                </c:pt>
                <c:pt idx="59">
                  <c:v>-5.8110000027227215E-3</c:v>
                </c:pt>
                <c:pt idx="60">
                  <c:v>-7.6459999982034788E-3</c:v>
                </c:pt>
                <c:pt idx="61">
                  <c:v>-6.6460000016377307E-3</c:v>
                </c:pt>
                <c:pt idx="62">
                  <c:v>-6.9880000010016374E-3</c:v>
                </c:pt>
                <c:pt idx="63">
                  <c:v>-7.4439999953028746E-3</c:v>
                </c:pt>
                <c:pt idx="64">
                  <c:v>-8.2120000006398186E-3</c:v>
                </c:pt>
                <c:pt idx="65">
                  <c:v>-1.1351999994076323E-2</c:v>
                </c:pt>
                <c:pt idx="66">
                  <c:v>-7.2639999998500571E-3</c:v>
                </c:pt>
                <c:pt idx="67">
                  <c:v>-9.4769999996060506E-3</c:v>
                </c:pt>
                <c:pt idx="68">
                  <c:v>-7.7569999994011596E-3</c:v>
                </c:pt>
                <c:pt idx="69">
                  <c:v>-5.8399999979883432E-3</c:v>
                </c:pt>
                <c:pt idx="70">
                  <c:v>-5.2400000276975334E-4</c:v>
                </c:pt>
                <c:pt idx="71">
                  <c:v>-1.6699999978300184E-3</c:v>
                </c:pt>
                <c:pt idx="72">
                  <c:v>-6.0900000244146213E-4</c:v>
                </c:pt>
                <c:pt idx="73">
                  <c:v>-3.83700000384124E-3</c:v>
                </c:pt>
                <c:pt idx="74">
                  <c:v>-4.8939999978756532E-3</c:v>
                </c:pt>
                <c:pt idx="75">
                  <c:v>-6.5000000176951289E-5</c:v>
                </c:pt>
                <c:pt idx="76">
                  <c:v>-3.0339999939315021E-3</c:v>
                </c:pt>
                <c:pt idx="77">
                  <c:v>1.7949999964912422E-3</c:v>
                </c:pt>
                <c:pt idx="78">
                  <c:v>-4.4329999946057796E-3</c:v>
                </c:pt>
                <c:pt idx="79">
                  <c:v>-6.7859999981010333E-3</c:v>
                </c:pt>
                <c:pt idx="80">
                  <c:v>-3.5270000007585622E-3</c:v>
                </c:pt>
                <c:pt idx="81">
                  <c:v>-7.3509999929228798E-3</c:v>
                </c:pt>
                <c:pt idx="82">
                  <c:v>-7.1749999988242052E-3</c:v>
                </c:pt>
                <c:pt idx="83">
                  <c:v>-2.0719999956781976E-3</c:v>
                </c:pt>
                <c:pt idx="84">
                  <c:v>-1.0668000002624467E-2</c:v>
                </c:pt>
                <c:pt idx="85">
                  <c:v>-1.212400000076741E-2</c:v>
                </c:pt>
                <c:pt idx="86">
                  <c:v>-1.4947999996365979E-2</c:v>
                </c:pt>
                <c:pt idx="87">
                  <c:v>-1.0947999995551072E-2</c:v>
                </c:pt>
                <c:pt idx="88">
                  <c:v>-1.5176000000792556E-2</c:v>
                </c:pt>
                <c:pt idx="89">
                  <c:v>-1.4087999996263534E-2</c:v>
                </c:pt>
                <c:pt idx="90">
                  <c:v>-1.4315999993414152E-2</c:v>
                </c:pt>
                <c:pt idx="91">
                  <c:v>-2.1887999995669816E-2</c:v>
                </c:pt>
                <c:pt idx="92">
                  <c:v>-2.0343999996839557E-2</c:v>
                </c:pt>
                <c:pt idx="93">
                  <c:v>-2.0799999998416752E-2</c:v>
                </c:pt>
                <c:pt idx="94">
                  <c:v>-1.9800000001851004E-2</c:v>
                </c:pt>
                <c:pt idx="95">
                  <c:v>-2.5027999996382277E-2</c:v>
                </c:pt>
                <c:pt idx="96">
                  <c:v>-2.0027999991725665E-2</c:v>
                </c:pt>
                <c:pt idx="97">
                  <c:v>-2.4313000001711771E-2</c:v>
                </c:pt>
                <c:pt idx="98">
                  <c:v>-2.1805999997013714E-2</c:v>
                </c:pt>
                <c:pt idx="99">
                  <c:v>-2.7204999991226941E-2</c:v>
                </c:pt>
                <c:pt idx="100">
                  <c:v>-2.343299999483861E-2</c:v>
                </c:pt>
                <c:pt idx="101">
                  <c:v>-2.749000000039814E-2</c:v>
                </c:pt>
                <c:pt idx="102">
                  <c:v>-2.148999999917578E-2</c:v>
                </c:pt>
                <c:pt idx="103">
                  <c:v>-2.2945999997318722E-2</c:v>
                </c:pt>
                <c:pt idx="104">
                  <c:v>-2.58010000034119E-2</c:v>
                </c:pt>
                <c:pt idx="105">
                  <c:v>-2.3111999995307997E-2</c:v>
                </c:pt>
                <c:pt idx="106">
                  <c:v>-1.6438999999081716E-2</c:v>
                </c:pt>
                <c:pt idx="107">
                  <c:v>-2.4377000001550186E-2</c:v>
                </c:pt>
                <c:pt idx="108">
                  <c:v>-2.466199999616947E-2</c:v>
                </c:pt>
                <c:pt idx="109">
                  <c:v>-2.2060999996028841E-2</c:v>
                </c:pt>
                <c:pt idx="110">
                  <c:v>-2.4656999994476791E-2</c:v>
                </c:pt>
                <c:pt idx="111">
                  <c:v>-2.5113000003329944E-2</c:v>
                </c:pt>
                <c:pt idx="112">
                  <c:v>-2.0745999994687736E-2</c:v>
                </c:pt>
                <c:pt idx="113">
                  <c:v>-2.3802999996405561E-2</c:v>
                </c:pt>
                <c:pt idx="114">
                  <c:v>-1.9973999995272607E-2</c:v>
                </c:pt>
                <c:pt idx="115">
                  <c:v>-1.9569999996747356E-2</c:v>
                </c:pt>
                <c:pt idx="116">
                  <c:v>-2.4709999997867271E-2</c:v>
                </c:pt>
                <c:pt idx="117">
                  <c:v>-2.2767000002204441E-2</c:v>
                </c:pt>
                <c:pt idx="118">
                  <c:v>-2.0767000001796987E-2</c:v>
                </c:pt>
                <c:pt idx="119">
                  <c:v>-1.7937999997229781E-2</c:v>
                </c:pt>
                <c:pt idx="120">
                  <c:v>-3.1435999997484032E-2</c:v>
                </c:pt>
                <c:pt idx="121">
                  <c:v>-2.1715999995649327E-2</c:v>
                </c:pt>
                <c:pt idx="122">
                  <c:v>-2.331199999753153E-2</c:v>
                </c:pt>
                <c:pt idx="123">
                  <c:v>-2.4482999993779231E-2</c:v>
                </c:pt>
                <c:pt idx="124">
                  <c:v>-2.0995999999286141E-2</c:v>
                </c:pt>
                <c:pt idx="125">
                  <c:v>-1.7223999995621853E-2</c:v>
                </c:pt>
                <c:pt idx="126">
                  <c:v>-2.2451999997429084E-2</c:v>
                </c:pt>
                <c:pt idx="127">
                  <c:v>-1.8451999996614177E-2</c:v>
                </c:pt>
                <c:pt idx="128">
                  <c:v>-2.612099999532802E-2</c:v>
                </c:pt>
                <c:pt idx="129">
                  <c:v>-2.6022999991255347E-2</c:v>
                </c:pt>
                <c:pt idx="130">
                  <c:v>-3.6345000000437722E-2</c:v>
                </c:pt>
                <c:pt idx="131">
                  <c:v>-2.5391999995918013E-2</c:v>
                </c:pt>
                <c:pt idx="132">
                  <c:v>-2.5676999990537297E-2</c:v>
                </c:pt>
                <c:pt idx="133">
                  <c:v>-2.6993999999831431E-2</c:v>
                </c:pt>
                <c:pt idx="134">
                  <c:v>-2.5905999995302409E-2</c:v>
                </c:pt>
                <c:pt idx="135">
                  <c:v>-3.0362999998033047E-2</c:v>
                </c:pt>
                <c:pt idx="136">
                  <c:v>-3.125E-2</c:v>
                </c:pt>
                <c:pt idx="137">
                  <c:v>-2.7788999999756925E-2</c:v>
                </c:pt>
                <c:pt idx="138">
                  <c:v>-1.2789000000339001E-2</c:v>
                </c:pt>
                <c:pt idx="139">
                  <c:v>-2.3939999999129213E-2</c:v>
                </c:pt>
                <c:pt idx="140">
                  <c:v>-2.5360000006912742E-2</c:v>
                </c:pt>
                <c:pt idx="141">
                  <c:v>-2.6758999993035104E-2</c:v>
                </c:pt>
                <c:pt idx="142">
                  <c:v>-2.2758999992220197E-2</c:v>
                </c:pt>
                <c:pt idx="143">
                  <c:v>-2.3442999998223968E-2</c:v>
                </c:pt>
                <c:pt idx="144">
                  <c:v>-2.5727999993250705E-2</c:v>
                </c:pt>
                <c:pt idx="145">
                  <c:v>-2.9955999998492189E-2</c:v>
                </c:pt>
                <c:pt idx="146">
                  <c:v>-2.2391999998944812E-2</c:v>
                </c:pt>
                <c:pt idx="147">
                  <c:v>-2.1930999995674938E-2</c:v>
                </c:pt>
                <c:pt idx="148">
                  <c:v>-3.495699999621138E-2</c:v>
                </c:pt>
                <c:pt idx="149">
                  <c:v>-2.3982999999134336E-2</c:v>
                </c:pt>
                <c:pt idx="150">
                  <c:v>-1.772999999957392E-2</c:v>
                </c:pt>
                <c:pt idx="151">
                  <c:v>-1.3440999995509628E-2</c:v>
                </c:pt>
                <c:pt idx="152">
                  <c:v>-1.6497999997227453E-2</c:v>
                </c:pt>
                <c:pt idx="153">
                  <c:v>-9.3019999985699542E-3</c:v>
                </c:pt>
                <c:pt idx="154">
                  <c:v>-5.3019999977550469E-3</c:v>
                </c:pt>
                <c:pt idx="155">
                  <c:v>-1.2099999992642552E-2</c:v>
                </c:pt>
                <c:pt idx="156">
                  <c:v>-1.4670999997179024E-2</c:v>
                </c:pt>
                <c:pt idx="157">
                  <c:v>-1.0412000003270805E-2</c:v>
                </c:pt>
                <c:pt idx="158">
                  <c:v>-1.358299999992596E-2</c:v>
                </c:pt>
                <c:pt idx="159">
                  <c:v>-2.0438999992620666E-2</c:v>
                </c:pt>
                <c:pt idx="164">
                  <c:v>-8.409000001847744E-3</c:v>
                </c:pt>
                <c:pt idx="165">
                  <c:v>-2.303599999868311E-2</c:v>
                </c:pt>
                <c:pt idx="166">
                  <c:v>-2.2673999999824446E-2</c:v>
                </c:pt>
                <c:pt idx="176">
                  <c:v>-2.6230999996187165E-2</c:v>
                </c:pt>
                <c:pt idx="177">
                  <c:v>-2.6000999998359475E-2</c:v>
                </c:pt>
                <c:pt idx="189">
                  <c:v>-3.1251999993401114E-2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1D7-4CE5-9E4E-926B8BBFE64E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Active!$F$21:$F$225</c:f>
              <c:numCache>
                <c:formatCode>General</c:formatCode>
                <c:ptCount val="205"/>
                <c:pt idx="0">
                  <c:v>-3330</c:v>
                </c:pt>
                <c:pt idx="1">
                  <c:v>-3318</c:v>
                </c:pt>
                <c:pt idx="2">
                  <c:v>-3314</c:v>
                </c:pt>
                <c:pt idx="3">
                  <c:v>-3178</c:v>
                </c:pt>
                <c:pt idx="4">
                  <c:v>-2937</c:v>
                </c:pt>
                <c:pt idx="5">
                  <c:v>-2925</c:v>
                </c:pt>
                <c:pt idx="6">
                  <c:v>-2925</c:v>
                </c:pt>
                <c:pt idx="7">
                  <c:v>-2913</c:v>
                </c:pt>
                <c:pt idx="8">
                  <c:v>-2877</c:v>
                </c:pt>
                <c:pt idx="9">
                  <c:v>-2740</c:v>
                </c:pt>
                <c:pt idx="10">
                  <c:v>-2736</c:v>
                </c:pt>
                <c:pt idx="11">
                  <c:v>-2130</c:v>
                </c:pt>
                <c:pt idx="12">
                  <c:v>-1680.5</c:v>
                </c:pt>
                <c:pt idx="13">
                  <c:v>-1432</c:v>
                </c:pt>
                <c:pt idx="14">
                  <c:v>-1303</c:v>
                </c:pt>
                <c:pt idx="15">
                  <c:v>-1271</c:v>
                </c:pt>
                <c:pt idx="16">
                  <c:v>-1215</c:v>
                </c:pt>
                <c:pt idx="17">
                  <c:v>-1043</c:v>
                </c:pt>
                <c:pt idx="18">
                  <c:v>-673</c:v>
                </c:pt>
                <c:pt idx="19">
                  <c:v>-358</c:v>
                </c:pt>
                <c:pt idx="20">
                  <c:v>-207</c:v>
                </c:pt>
                <c:pt idx="21">
                  <c:v>0</c:v>
                </c:pt>
                <c:pt idx="22">
                  <c:v>32</c:v>
                </c:pt>
                <c:pt idx="23">
                  <c:v>205</c:v>
                </c:pt>
                <c:pt idx="24">
                  <c:v>783</c:v>
                </c:pt>
                <c:pt idx="25">
                  <c:v>800</c:v>
                </c:pt>
                <c:pt idx="26">
                  <c:v>828</c:v>
                </c:pt>
                <c:pt idx="27">
                  <c:v>828</c:v>
                </c:pt>
                <c:pt idx="28">
                  <c:v>832</c:v>
                </c:pt>
                <c:pt idx="29">
                  <c:v>860</c:v>
                </c:pt>
                <c:pt idx="30">
                  <c:v>860</c:v>
                </c:pt>
                <c:pt idx="31">
                  <c:v>876</c:v>
                </c:pt>
                <c:pt idx="32">
                  <c:v>1001</c:v>
                </c:pt>
                <c:pt idx="33">
                  <c:v>1020</c:v>
                </c:pt>
                <c:pt idx="34">
                  <c:v>1069</c:v>
                </c:pt>
                <c:pt idx="35">
                  <c:v>1501</c:v>
                </c:pt>
                <c:pt idx="36">
                  <c:v>1623</c:v>
                </c:pt>
                <c:pt idx="37">
                  <c:v>1674</c:v>
                </c:pt>
                <c:pt idx="38">
                  <c:v>1689</c:v>
                </c:pt>
                <c:pt idx="39">
                  <c:v>1891</c:v>
                </c:pt>
                <c:pt idx="40">
                  <c:v>1914</c:v>
                </c:pt>
                <c:pt idx="41">
                  <c:v>2127</c:v>
                </c:pt>
                <c:pt idx="42">
                  <c:v>2312</c:v>
                </c:pt>
                <c:pt idx="43">
                  <c:v>2517</c:v>
                </c:pt>
                <c:pt idx="44">
                  <c:v>2706</c:v>
                </c:pt>
                <c:pt idx="45">
                  <c:v>2955</c:v>
                </c:pt>
                <c:pt idx="46">
                  <c:v>3320</c:v>
                </c:pt>
                <c:pt idx="47">
                  <c:v>3537</c:v>
                </c:pt>
                <c:pt idx="48">
                  <c:v>5022</c:v>
                </c:pt>
                <c:pt idx="49">
                  <c:v>5668</c:v>
                </c:pt>
                <c:pt idx="50">
                  <c:v>6294</c:v>
                </c:pt>
                <c:pt idx="51">
                  <c:v>6297</c:v>
                </c:pt>
                <c:pt idx="52">
                  <c:v>6459</c:v>
                </c:pt>
                <c:pt idx="53">
                  <c:v>6462</c:v>
                </c:pt>
                <c:pt idx="54">
                  <c:v>6473</c:v>
                </c:pt>
                <c:pt idx="55">
                  <c:v>6475</c:v>
                </c:pt>
                <c:pt idx="56">
                  <c:v>6499</c:v>
                </c:pt>
                <c:pt idx="57">
                  <c:v>6499</c:v>
                </c:pt>
                <c:pt idx="58">
                  <c:v>6511</c:v>
                </c:pt>
                <c:pt idx="59">
                  <c:v>6523</c:v>
                </c:pt>
                <c:pt idx="60">
                  <c:v>6678</c:v>
                </c:pt>
                <c:pt idx="61">
                  <c:v>6678</c:v>
                </c:pt>
                <c:pt idx="62">
                  <c:v>6684</c:v>
                </c:pt>
                <c:pt idx="63">
                  <c:v>6692</c:v>
                </c:pt>
                <c:pt idx="64">
                  <c:v>6916</c:v>
                </c:pt>
                <c:pt idx="65">
                  <c:v>6936</c:v>
                </c:pt>
                <c:pt idx="66">
                  <c:v>6952</c:v>
                </c:pt>
                <c:pt idx="67">
                  <c:v>7061</c:v>
                </c:pt>
                <c:pt idx="68">
                  <c:v>7101</c:v>
                </c:pt>
                <c:pt idx="69">
                  <c:v>7120</c:v>
                </c:pt>
                <c:pt idx="70">
                  <c:v>7132</c:v>
                </c:pt>
                <c:pt idx="71">
                  <c:v>7310</c:v>
                </c:pt>
                <c:pt idx="72">
                  <c:v>7537</c:v>
                </c:pt>
                <c:pt idx="73">
                  <c:v>7541</c:v>
                </c:pt>
                <c:pt idx="74">
                  <c:v>7542</c:v>
                </c:pt>
                <c:pt idx="75">
                  <c:v>7545</c:v>
                </c:pt>
                <c:pt idx="76">
                  <c:v>7562</c:v>
                </c:pt>
                <c:pt idx="77">
                  <c:v>7565</c:v>
                </c:pt>
                <c:pt idx="78">
                  <c:v>7569</c:v>
                </c:pt>
                <c:pt idx="79">
                  <c:v>7698</c:v>
                </c:pt>
                <c:pt idx="80">
                  <c:v>7711</c:v>
                </c:pt>
                <c:pt idx="81">
                  <c:v>7743</c:v>
                </c:pt>
                <c:pt idx="82">
                  <c:v>7775</c:v>
                </c:pt>
                <c:pt idx="83">
                  <c:v>7896</c:v>
                </c:pt>
                <c:pt idx="84">
                  <c:v>7924</c:v>
                </c:pt>
                <c:pt idx="85">
                  <c:v>7932</c:v>
                </c:pt>
                <c:pt idx="86">
                  <c:v>7964</c:v>
                </c:pt>
                <c:pt idx="87">
                  <c:v>7964</c:v>
                </c:pt>
                <c:pt idx="88">
                  <c:v>7968</c:v>
                </c:pt>
                <c:pt idx="89">
                  <c:v>7984</c:v>
                </c:pt>
                <c:pt idx="90">
                  <c:v>7988</c:v>
                </c:pt>
                <c:pt idx="91">
                  <c:v>8384</c:v>
                </c:pt>
                <c:pt idx="92">
                  <c:v>8392</c:v>
                </c:pt>
                <c:pt idx="93">
                  <c:v>8400</c:v>
                </c:pt>
                <c:pt idx="94">
                  <c:v>8400</c:v>
                </c:pt>
                <c:pt idx="95">
                  <c:v>8404</c:v>
                </c:pt>
                <c:pt idx="96">
                  <c:v>8404</c:v>
                </c:pt>
                <c:pt idx="97">
                  <c:v>8409</c:v>
                </c:pt>
                <c:pt idx="98">
                  <c:v>8558</c:v>
                </c:pt>
                <c:pt idx="99">
                  <c:v>8565</c:v>
                </c:pt>
                <c:pt idx="100">
                  <c:v>8569</c:v>
                </c:pt>
                <c:pt idx="101">
                  <c:v>8570</c:v>
                </c:pt>
                <c:pt idx="102">
                  <c:v>8570</c:v>
                </c:pt>
                <c:pt idx="103">
                  <c:v>8578</c:v>
                </c:pt>
                <c:pt idx="104">
                  <c:v>8593</c:v>
                </c:pt>
                <c:pt idx="105">
                  <c:v>8616</c:v>
                </c:pt>
                <c:pt idx="106">
                  <c:v>8727</c:v>
                </c:pt>
                <c:pt idx="107">
                  <c:v>8761</c:v>
                </c:pt>
                <c:pt idx="108">
                  <c:v>8766</c:v>
                </c:pt>
                <c:pt idx="109">
                  <c:v>8773</c:v>
                </c:pt>
                <c:pt idx="110">
                  <c:v>8801</c:v>
                </c:pt>
                <c:pt idx="111">
                  <c:v>8809</c:v>
                </c:pt>
                <c:pt idx="112">
                  <c:v>8978</c:v>
                </c:pt>
                <c:pt idx="113">
                  <c:v>8979</c:v>
                </c:pt>
                <c:pt idx="114">
                  <c:v>8982</c:v>
                </c:pt>
                <c:pt idx="115">
                  <c:v>9010</c:v>
                </c:pt>
                <c:pt idx="116">
                  <c:v>9030</c:v>
                </c:pt>
                <c:pt idx="117">
                  <c:v>9031</c:v>
                </c:pt>
                <c:pt idx="118">
                  <c:v>9031</c:v>
                </c:pt>
                <c:pt idx="119">
                  <c:v>9034</c:v>
                </c:pt>
                <c:pt idx="120">
                  <c:v>9148</c:v>
                </c:pt>
                <c:pt idx="121">
                  <c:v>9188</c:v>
                </c:pt>
                <c:pt idx="122">
                  <c:v>9216</c:v>
                </c:pt>
                <c:pt idx="123">
                  <c:v>9219</c:v>
                </c:pt>
                <c:pt idx="124">
                  <c:v>9228</c:v>
                </c:pt>
                <c:pt idx="125">
                  <c:v>9232</c:v>
                </c:pt>
                <c:pt idx="126">
                  <c:v>9236</c:v>
                </c:pt>
                <c:pt idx="127">
                  <c:v>9236</c:v>
                </c:pt>
                <c:pt idx="128">
                  <c:v>9353</c:v>
                </c:pt>
                <c:pt idx="129">
                  <c:v>9439</c:v>
                </c:pt>
                <c:pt idx="130">
                  <c:v>9585</c:v>
                </c:pt>
                <c:pt idx="131">
                  <c:v>9656</c:v>
                </c:pt>
                <c:pt idx="132">
                  <c:v>9661</c:v>
                </c:pt>
                <c:pt idx="133">
                  <c:v>9842</c:v>
                </c:pt>
                <c:pt idx="134">
                  <c:v>9858</c:v>
                </c:pt>
                <c:pt idx="135">
                  <c:v>10059</c:v>
                </c:pt>
                <c:pt idx="136">
                  <c:v>10250</c:v>
                </c:pt>
                <c:pt idx="137">
                  <c:v>10277</c:v>
                </c:pt>
                <c:pt idx="138">
                  <c:v>10277</c:v>
                </c:pt>
                <c:pt idx="139">
                  <c:v>10420</c:v>
                </c:pt>
                <c:pt idx="140">
                  <c:v>10480</c:v>
                </c:pt>
                <c:pt idx="141">
                  <c:v>10487</c:v>
                </c:pt>
                <c:pt idx="142">
                  <c:v>10487</c:v>
                </c:pt>
                <c:pt idx="143">
                  <c:v>10499</c:v>
                </c:pt>
                <c:pt idx="144">
                  <c:v>10504</c:v>
                </c:pt>
                <c:pt idx="145">
                  <c:v>10508</c:v>
                </c:pt>
                <c:pt idx="146">
                  <c:v>10656</c:v>
                </c:pt>
                <c:pt idx="147">
                  <c:v>10683</c:v>
                </c:pt>
                <c:pt idx="148">
                  <c:v>10701</c:v>
                </c:pt>
                <c:pt idx="149">
                  <c:v>10719</c:v>
                </c:pt>
                <c:pt idx="150">
                  <c:v>10890</c:v>
                </c:pt>
                <c:pt idx="151">
                  <c:v>11113</c:v>
                </c:pt>
                <c:pt idx="152">
                  <c:v>11114</c:v>
                </c:pt>
                <c:pt idx="153">
                  <c:v>11286</c:v>
                </c:pt>
                <c:pt idx="154">
                  <c:v>11286</c:v>
                </c:pt>
                <c:pt idx="155">
                  <c:v>11300</c:v>
                </c:pt>
                <c:pt idx="156">
                  <c:v>11503</c:v>
                </c:pt>
                <c:pt idx="157">
                  <c:v>11516</c:v>
                </c:pt>
                <c:pt idx="158">
                  <c:v>11519</c:v>
                </c:pt>
                <c:pt idx="159">
                  <c:v>11727</c:v>
                </c:pt>
                <c:pt idx="160">
                  <c:v>11908</c:v>
                </c:pt>
                <c:pt idx="161">
                  <c:v>11916</c:v>
                </c:pt>
                <c:pt idx="162">
                  <c:v>11928</c:v>
                </c:pt>
                <c:pt idx="163">
                  <c:v>11929</c:v>
                </c:pt>
                <c:pt idx="164">
                  <c:v>11937</c:v>
                </c:pt>
                <c:pt idx="165">
                  <c:v>11948</c:v>
                </c:pt>
                <c:pt idx="166">
                  <c:v>12082</c:v>
                </c:pt>
                <c:pt idx="167">
                  <c:v>12129</c:v>
                </c:pt>
                <c:pt idx="168">
                  <c:v>12145</c:v>
                </c:pt>
                <c:pt idx="169">
                  <c:v>12337</c:v>
                </c:pt>
                <c:pt idx="170">
                  <c:v>12347</c:v>
                </c:pt>
                <c:pt idx="171">
                  <c:v>12377</c:v>
                </c:pt>
                <c:pt idx="172">
                  <c:v>12393</c:v>
                </c:pt>
                <c:pt idx="173">
                  <c:v>12511</c:v>
                </c:pt>
                <c:pt idx="174">
                  <c:v>12550</c:v>
                </c:pt>
                <c:pt idx="175">
                  <c:v>12583</c:v>
                </c:pt>
                <c:pt idx="176">
                  <c:v>12583</c:v>
                </c:pt>
                <c:pt idx="177">
                  <c:v>12583</c:v>
                </c:pt>
                <c:pt idx="178">
                  <c:v>12743</c:v>
                </c:pt>
                <c:pt idx="179">
                  <c:v>12979</c:v>
                </c:pt>
                <c:pt idx="180">
                  <c:v>12988</c:v>
                </c:pt>
                <c:pt idx="181">
                  <c:v>13007</c:v>
                </c:pt>
                <c:pt idx="182">
                  <c:v>13009</c:v>
                </c:pt>
                <c:pt idx="183">
                  <c:v>13019</c:v>
                </c:pt>
                <c:pt idx="184">
                  <c:v>13184</c:v>
                </c:pt>
                <c:pt idx="185">
                  <c:v>13212</c:v>
                </c:pt>
                <c:pt idx="186">
                  <c:v>13397</c:v>
                </c:pt>
                <c:pt idx="187">
                  <c:v>13418</c:v>
                </c:pt>
                <c:pt idx="188">
                  <c:v>13614</c:v>
                </c:pt>
                <c:pt idx="189">
                  <c:v>13636</c:v>
                </c:pt>
                <c:pt idx="190">
                  <c:v>13818</c:v>
                </c:pt>
                <c:pt idx="191">
                  <c:v>13822</c:v>
                </c:pt>
                <c:pt idx="192">
                  <c:v>14031</c:v>
                </c:pt>
                <c:pt idx="193">
                  <c:v>14031</c:v>
                </c:pt>
                <c:pt idx="194">
                  <c:v>14199</c:v>
                </c:pt>
                <c:pt idx="195">
                  <c:v>14199</c:v>
                </c:pt>
                <c:pt idx="196">
                  <c:v>14203</c:v>
                </c:pt>
                <c:pt idx="197">
                  <c:v>14416</c:v>
                </c:pt>
                <c:pt idx="198">
                  <c:v>14885</c:v>
                </c:pt>
                <c:pt idx="199">
                  <c:v>15090</c:v>
                </c:pt>
                <c:pt idx="200">
                  <c:v>15259</c:v>
                </c:pt>
                <c:pt idx="201">
                  <c:v>15312</c:v>
                </c:pt>
                <c:pt idx="202">
                  <c:v>15497</c:v>
                </c:pt>
                <c:pt idx="203">
                  <c:v>15509</c:v>
                </c:pt>
                <c:pt idx="204">
                  <c:v>15664</c:v>
                </c:pt>
              </c:numCache>
            </c:numRef>
          </c:xVal>
          <c:yVal>
            <c:numRef>
              <c:f>Active!$J$21:$J$225</c:f>
              <c:numCache>
                <c:formatCode>General</c:formatCode>
                <c:ptCount val="20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1D7-4CE5-9E4E-926B8BBFE64E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Active!$F$21:$F$2200</c:f>
              <c:numCache>
                <c:formatCode>General</c:formatCode>
                <c:ptCount val="2180"/>
                <c:pt idx="0">
                  <c:v>-3330</c:v>
                </c:pt>
                <c:pt idx="1">
                  <c:v>-3318</c:v>
                </c:pt>
                <c:pt idx="2">
                  <c:v>-3314</c:v>
                </c:pt>
                <c:pt idx="3">
                  <c:v>-3178</c:v>
                </c:pt>
                <c:pt idx="4">
                  <c:v>-2937</c:v>
                </c:pt>
                <c:pt idx="5">
                  <c:v>-2925</c:v>
                </c:pt>
                <c:pt idx="6">
                  <c:v>-2925</c:v>
                </c:pt>
                <c:pt idx="7">
                  <c:v>-2913</c:v>
                </c:pt>
                <c:pt idx="8">
                  <c:v>-2877</c:v>
                </c:pt>
                <c:pt idx="9">
                  <c:v>-2740</c:v>
                </c:pt>
                <c:pt idx="10">
                  <c:v>-2736</c:v>
                </c:pt>
                <c:pt idx="11">
                  <c:v>-2130</c:v>
                </c:pt>
                <c:pt idx="12">
                  <c:v>-1680.5</c:v>
                </c:pt>
                <c:pt idx="13">
                  <c:v>-1432</c:v>
                </c:pt>
                <c:pt idx="14">
                  <c:v>-1303</c:v>
                </c:pt>
                <c:pt idx="15">
                  <c:v>-1271</c:v>
                </c:pt>
                <c:pt idx="16">
                  <c:v>-1215</c:v>
                </c:pt>
                <c:pt idx="17">
                  <c:v>-1043</c:v>
                </c:pt>
                <c:pt idx="18">
                  <c:v>-673</c:v>
                </c:pt>
                <c:pt idx="19">
                  <c:v>-358</c:v>
                </c:pt>
                <c:pt idx="20">
                  <c:v>-207</c:v>
                </c:pt>
                <c:pt idx="21">
                  <c:v>0</c:v>
                </c:pt>
                <c:pt idx="22">
                  <c:v>32</c:v>
                </c:pt>
                <c:pt idx="23">
                  <c:v>205</c:v>
                </c:pt>
                <c:pt idx="24">
                  <c:v>783</c:v>
                </c:pt>
                <c:pt idx="25">
                  <c:v>800</c:v>
                </c:pt>
                <c:pt idx="26">
                  <c:v>828</c:v>
                </c:pt>
                <c:pt idx="27">
                  <c:v>828</c:v>
                </c:pt>
                <c:pt idx="28">
                  <c:v>832</c:v>
                </c:pt>
                <c:pt idx="29">
                  <c:v>860</c:v>
                </c:pt>
                <c:pt idx="30">
                  <c:v>860</c:v>
                </c:pt>
                <c:pt idx="31">
                  <c:v>876</c:v>
                </c:pt>
                <c:pt idx="32">
                  <c:v>1001</c:v>
                </c:pt>
                <c:pt idx="33">
                  <c:v>1020</c:v>
                </c:pt>
                <c:pt idx="34">
                  <c:v>1069</c:v>
                </c:pt>
                <c:pt idx="35">
                  <c:v>1501</c:v>
                </c:pt>
                <c:pt idx="36">
                  <c:v>1623</c:v>
                </c:pt>
                <c:pt idx="37">
                  <c:v>1674</c:v>
                </c:pt>
                <c:pt idx="38">
                  <c:v>1689</c:v>
                </c:pt>
                <c:pt idx="39">
                  <c:v>1891</c:v>
                </c:pt>
                <c:pt idx="40">
                  <c:v>1914</c:v>
                </c:pt>
                <c:pt idx="41">
                  <c:v>2127</c:v>
                </c:pt>
                <c:pt idx="42">
                  <c:v>2312</c:v>
                </c:pt>
                <c:pt idx="43">
                  <c:v>2517</c:v>
                </c:pt>
                <c:pt idx="44">
                  <c:v>2706</c:v>
                </c:pt>
                <c:pt idx="45">
                  <c:v>2955</c:v>
                </c:pt>
                <c:pt idx="46">
                  <c:v>3320</c:v>
                </c:pt>
                <c:pt idx="47">
                  <c:v>3537</c:v>
                </c:pt>
                <c:pt idx="48">
                  <c:v>5022</c:v>
                </c:pt>
                <c:pt idx="49">
                  <c:v>5668</c:v>
                </c:pt>
                <c:pt idx="50">
                  <c:v>6294</c:v>
                </c:pt>
                <c:pt idx="51">
                  <c:v>6297</c:v>
                </c:pt>
                <c:pt idx="52">
                  <c:v>6459</c:v>
                </c:pt>
                <c:pt idx="53">
                  <c:v>6462</c:v>
                </c:pt>
                <c:pt idx="54">
                  <c:v>6473</c:v>
                </c:pt>
                <c:pt idx="55">
                  <c:v>6475</c:v>
                </c:pt>
                <c:pt idx="56">
                  <c:v>6499</c:v>
                </c:pt>
                <c:pt idx="57">
                  <c:v>6499</c:v>
                </c:pt>
                <c:pt idx="58">
                  <c:v>6511</c:v>
                </c:pt>
                <c:pt idx="59">
                  <c:v>6523</c:v>
                </c:pt>
                <c:pt idx="60">
                  <c:v>6678</c:v>
                </c:pt>
                <c:pt idx="61">
                  <c:v>6678</c:v>
                </c:pt>
                <c:pt idx="62">
                  <c:v>6684</c:v>
                </c:pt>
                <c:pt idx="63">
                  <c:v>6692</c:v>
                </c:pt>
                <c:pt idx="64">
                  <c:v>6916</c:v>
                </c:pt>
                <c:pt idx="65">
                  <c:v>6936</c:v>
                </c:pt>
                <c:pt idx="66">
                  <c:v>6952</c:v>
                </c:pt>
                <c:pt idx="67">
                  <c:v>7061</c:v>
                </c:pt>
                <c:pt idx="68">
                  <c:v>7101</c:v>
                </c:pt>
                <c:pt idx="69">
                  <c:v>7120</c:v>
                </c:pt>
                <c:pt idx="70">
                  <c:v>7132</c:v>
                </c:pt>
                <c:pt idx="71">
                  <c:v>7310</c:v>
                </c:pt>
                <c:pt idx="72">
                  <c:v>7537</c:v>
                </c:pt>
                <c:pt idx="73">
                  <c:v>7541</c:v>
                </c:pt>
                <c:pt idx="74">
                  <c:v>7542</c:v>
                </c:pt>
                <c:pt idx="75">
                  <c:v>7545</c:v>
                </c:pt>
                <c:pt idx="76">
                  <c:v>7562</c:v>
                </c:pt>
                <c:pt idx="77">
                  <c:v>7565</c:v>
                </c:pt>
                <c:pt idx="78">
                  <c:v>7569</c:v>
                </c:pt>
                <c:pt idx="79">
                  <c:v>7698</c:v>
                </c:pt>
                <c:pt idx="80">
                  <c:v>7711</c:v>
                </c:pt>
                <c:pt idx="81">
                  <c:v>7743</c:v>
                </c:pt>
                <c:pt idx="82">
                  <c:v>7775</c:v>
                </c:pt>
                <c:pt idx="83">
                  <c:v>7896</c:v>
                </c:pt>
                <c:pt idx="84">
                  <c:v>7924</c:v>
                </c:pt>
                <c:pt idx="85">
                  <c:v>7932</c:v>
                </c:pt>
                <c:pt idx="86">
                  <c:v>7964</c:v>
                </c:pt>
                <c:pt idx="87">
                  <c:v>7964</c:v>
                </c:pt>
                <c:pt idx="88">
                  <c:v>7968</c:v>
                </c:pt>
                <c:pt idx="89">
                  <c:v>7984</c:v>
                </c:pt>
                <c:pt idx="90">
                  <c:v>7988</c:v>
                </c:pt>
                <c:pt idx="91">
                  <c:v>8384</c:v>
                </c:pt>
                <c:pt idx="92">
                  <c:v>8392</c:v>
                </c:pt>
                <c:pt idx="93">
                  <c:v>8400</c:v>
                </c:pt>
                <c:pt idx="94">
                  <c:v>8400</c:v>
                </c:pt>
                <c:pt idx="95">
                  <c:v>8404</c:v>
                </c:pt>
                <c:pt idx="96">
                  <c:v>8404</c:v>
                </c:pt>
                <c:pt idx="97">
                  <c:v>8409</c:v>
                </c:pt>
                <c:pt idx="98">
                  <c:v>8558</c:v>
                </c:pt>
                <c:pt idx="99">
                  <c:v>8565</c:v>
                </c:pt>
                <c:pt idx="100">
                  <c:v>8569</c:v>
                </c:pt>
                <c:pt idx="101">
                  <c:v>8570</c:v>
                </c:pt>
                <c:pt idx="102">
                  <c:v>8570</c:v>
                </c:pt>
                <c:pt idx="103">
                  <c:v>8578</c:v>
                </c:pt>
                <c:pt idx="104">
                  <c:v>8593</c:v>
                </c:pt>
                <c:pt idx="105">
                  <c:v>8616</c:v>
                </c:pt>
                <c:pt idx="106">
                  <c:v>8727</c:v>
                </c:pt>
                <c:pt idx="107">
                  <c:v>8761</c:v>
                </c:pt>
                <c:pt idx="108">
                  <c:v>8766</c:v>
                </c:pt>
                <c:pt idx="109">
                  <c:v>8773</c:v>
                </c:pt>
                <c:pt idx="110">
                  <c:v>8801</c:v>
                </c:pt>
                <c:pt idx="111">
                  <c:v>8809</c:v>
                </c:pt>
                <c:pt idx="112">
                  <c:v>8978</c:v>
                </c:pt>
                <c:pt idx="113">
                  <c:v>8979</c:v>
                </c:pt>
                <c:pt idx="114">
                  <c:v>8982</c:v>
                </c:pt>
                <c:pt idx="115">
                  <c:v>9010</c:v>
                </c:pt>
                <c:pt idx="116">
                  <c:v>9030</c:v>
                </c:pt>
                <c:pt idx="117">
                  <c:v>9031</c:v>
                </c:pt>
                <c:pt idx="118">
                  <c:v>9031</c:v>
                </c:pt>
                <c:pt idx="119">
                  <c:v>9034</c:v>
                </c:pt>
                <c:pt idx="120">
                  <c:v>9148</c:v>
                </c:pt>
                <c:pt idx="121">
                  <c:v>9188</c:v>
                </c:pt>
                <c:pt idx="122">
                  <c:v>9216</c:v>
                </c:pt>
                <c:pt idx="123">
                  <c:v>9219</c:v>
                </c:pt>
                <c:pt idx="124">
                  <c:v>9228</c:v>
                </c:pt>
                <c:pt idx="125">
                  <c:v>9232</c:v>
                </c:pt>
                <c:pt idx="126">
                  <c:v>9236</c:v>
                </c:pt>
                <c:pt idx="127">
                  <c:v>9236</c:v>
                </c:pt>
                <c:pt idx="128">
                  <c:v>9353</c:v>
                </c:pt>
                <c:pt idx="129">
                  <c:v>9439</c:v>
                </c:pt>
                <c:pt idx="130">
                  <c:v>9585</c:v>
                </c:pt>
                <c:pt idx="131">
                  <c:v>9656</c:v>
                </c:pt>
                <c:pt idx="132">
                  <c:v>9661</c:v>
                </c:pt>
                <c:pt idx="133">
                  <c:v>9842</c:v>
                </c:pt>
                <c:pt idx="134">
                  <c:v>9858</c:v>
                </c:pt>
                <c:pt idx="135">
                  <c:v>10059</c:v>
                </c:pt>
                <c:pt idx="136">
                  <c:v>10250</c:v>
                </c:pt>
                <c:pt idx="137">
                  <c:v>10277</c:v>
                </c:pt>
                <c:pt idx="138">
                  <c:v>10277</c:v>
                </c:pt>
                <c:pt idx="139">
                  <c:v>10420</c:v>
                </c:pt>
                <c:pt idx="140">
                  <c:v>10480</c:v>
                </c:pt>
                <c:pt idx="141">
                  <c:v>10487</c:v>
                </c:pt>
                <c:pt idx="142">
                  <c:v>10487</c:v>
                </c:pt>
                <c:pt idx="143">
                  <c:v>10499</c:v>
                </c:pt>
                <c:pt idx="144">
                  <c:v>10504</c:v>
                </c:pt>
                <c:pt idx="145">
                  <c:v>10508</c:v>
                </c:pt>
                <c:pt idx="146">
                  <c:v>10656</c:v>
                </c:pt>
                <c:pt idx="147">
                  <c:v>10683</c:v>
                </c:pt>
                <c:pt idx="148">
                  <c:v>10701</c:v>
                </c:pt>
                <c:pt idx="149">
                  <c:v>10719</c:v>
                </c:pt>
                <c:pt idx="150">
                  <c:v>10890</c:v>
                </c:pt>
                <c:pt idx="151">
                  <c:v>11113</c:v>
                </c:pt>
                <c:pt idx="152">
                  <c:v>11114</c:v>
                </c:pt>
                <c:pt idx="153">
                  <c:v>11286</c:v>
                </c:pt>
                <c:pt idx="154">
                  <c:v>11286</c:v>
                </c:pt>
                <c:pt idx="155">
                  <c:v>11300</c:v>
                </c:pt>
                <c:pt idx="156">
                  <c:v>11503</c:v>
                </c:pt>
                <c:pt idx="157">
                  <c:v>11516</c:v>
                </c:pt>
                <c:pt idx="158">
                  <c:v>11519</c:v>
                </c:pt>
                <c:pt idx="159">
                  <c:v>11727</c:v>
                </c:pt>
                <c:pt idx="160">
                  <c:v>11908</c:v>
                </c:pt>
                <c:pt idx="161">
                  <c:v>11916</c:v>
                </c:pt>
                <c:pt idx="162">
                  <c:v>11928</c:v>
                </c:pt>
                <c:pt idx="163">
                  <c:v>11929</c:v>
                </c:pt>
                <c:pt idx="164">
                  <c:v>11937</c:v>
                </c:pt>
                <c:pt idx="165">
                  <c:v>11948</c:v>
                </c:pt>
                <c:pt idx="166">
                  <c:v>12082</c:v>
                </c:pt>
                <c:pt idx="167">
                  <c:v>12129</c:v>
                </c:pt>
                <c:pt idx="168">
                  <c:v>12145</c:v>
                </c:pt>
                <c:pt idx="169">
                  <c:v>12337</c:v>
                </c:pt>
                <c:pt idx="170">
                  <c:v>12347</c:v>
                </c:pt>
                <c:pt idx="171">
                  <c:v>12377</c:v>
                </c:pt>
                <c:pt idx="172">
                  <c:v>12393</c:v>
                </c:pt>
                <c:pt idx="173">
                  <c:v>12511</c:v>
                </c:pt>
                <c:pt idx="174">
                  <c:v>12550</c:v>
                </c:pt>
                <c:pt idx="175">
                  <c:v>12583</c:v>
                </c:pt>
                <c:pt idx="176">
                  <c:v>12583</c:v>
                </c:pt>
                <c:pt idx="177">
                  <c:v>12583</c:v>
                </c:pt>
                <c:pt idx="178">
                  <c:v>12743</c:v>
                </c:pt>
                <c:pt idx="179">
                  <c:v>12979</c:v>
                </c:pt>
                <c:pt idx="180">
                  <c:v>12988</c:v>
                </c:pt>
                <c:pt idx="181">
                  <c:v>13007</c:v>
                </c:pt>
                <c:pt idx="182">
                  <c:v>13009</c:v>
                </c:pt>
                <c:pt idx="183">
                  <c:v>13019</c:v>
                </c:pt>
                <c:pt idx="184">
                  <c:v>13184</c:v>
                </c:pt>
                <c:pt idx="185">
                  <c:v>13212</c:v>
                </c:pt>
                <c:pt idx="186">
                  <c:v>13397</c:v>
                </c:pt>
                <c:pt idx="187">
                  <c:v>13418</c:v>
                </c:pt>
                <c:pt idx="188">
                  <c:v>13614</c:v>
                </c:pt>
                <c:pt idx="189">
                  <c:v>13636</c:v>
                </c:pt>
                <c:pt idx="190">
                  <c:v>13818</c:v>
                </c:pt>
                <c:pt idx="191">
                  <c:v>13822</c:v>
                </c:pt>
                <c:pt idx="192">
                  <c:v>14031</c:v>
                </c:pt>
                <c:pt idx="193">
                  <c:v>14031</c:v>
                </c:pt>
                <c:pt idx="194">
                  <c:v>14199</c:v>
                </c:pt>
                <c:pt idx="195">
                  <c:v>14199</c:v>
                </c:pt>
                <c:pt idx="196">
                  <c:v>14203</c:v>
                </c:pt>
                <c:pt idx="197">
                  <c:v>14416</c:v>
                </c:pt>
                <c:pt idx="198">
                  <c:v>14885</c:v>
                </c:pt>
                <c:pt idx="199">
                  <c:v>15090</c:v>
                </c:pt>
                <c:pt idx="200">
                  <c:v>15259</c:v>
                </c:pt>
                <c:pt idx="201">
                  <c:v>15312</c:v>
                </c:pt>
                <c:pt idx="202">
                  <c:v>15497</c:v>
                </c:pt>
                <c:pt idx="203">
                  <c:v>15509</c:v>
                </c:pt>
                <c:pt idx="204">
                  <c:v>15664</c:v>
                </c:pt>
                <c:pt idx="205">
                  <c:v>15873</c:v>
                </c:pt>
                <c:pt idx="206">
                  <c:v>15934</c:v>
                </c:pt>
                <c:pt idx="207">
                  <c:v>16098</c:v>
                </c:pt>
                <c:pt idx="208">
                  <c:v>16131</c:v>
                </c:pt>
                <c:pt idx="209">
                  <c:v>16275</c:v>
                </c:pt>
                <c:pt idx="210">
                  <c:v>16511</c:v>
                </c:pt>
              </c:numCache>
            </c:numRef>
          </c:xVal>
          <c:yVal>
            <c:numRef>
              <c:f>Active!$K$21:$K$2200</c:f>
              <c:numCache>
                <c:formatCode>General</c:formatCode>
                <c:ptCount val="2180"/>
                <c:pt idx="160">
                  <c:v>-2.3455999995348975E-2</c:v>
                </c:pt>
                <c:pt idx="161">
                  <c:v>-2.3811999999452382E-2</c:v>
                </c:pt>
                <c:pt idx="162">
                  <c:v>-2.3695999996562023E-2</c:v>
                </c:pt>
                <c:pt idx="163">
                  <c:v>-2.3753000001306646E-2</c:v>
                </c:pt>
                <c:pt idx="167">
                  <c:v>-2.665300000080606E-2</c:v>
                </c:pt>
                <c:pt idx="168">
                  <c:v>-2.5264999996579718E-2</c:v>
                </c:pt>
                <c:pt idx="169">
                  <c:v>-2.9109000002790708E-2</c:v>
                </c:pt>
                <c:pt idx="170">
                  <c:v>-2.6778999999805819E-2</c:v>
                </c:pt>
                <c:pt idx="171">
                  <c:v>-2.9689000002690591E-2</c:v>
                </c:pt>
                <c:pt idx="172">
                  <c:v>-2.950099999725353E-2</c:v>
                </c:pt>
                <c:pt idx="173">
                  <c:v>-2.5127000000793487E-2</c:v>
                </c:pt>
                <c:pt idx="174">
                  <c:v>-3.2349999994039536E-2</c:v>
                </c:pt>
                <c:pt idx="175">
                  <c:v>-2.9530999992857687E-2</c:v>
                </c:pt>
                <c:pt idx="178">
                  <c:v>-3.0450999998720363E-2</c:v>
                </c:pt>
                <c:pt idx="179">
                  <c:v>-3.0002999992575496E-2</c:v>
                </c:pt>
                <c:pt idx="180">
                  <c:v>-2.9415999990305863E-2</c:v>
                </c:pt>
                <c:pt idx="181">
                  <c:v>-3.0399000002944376E-2</c:v>
                </c:pt>
                <c:pt idx="182">
                  <c:v>-3.1512999994447455E-2</c:v>
                </c:pt>
                <c:pt idx="183">
                  <c:v>-2.9282999996212311E-2</c:v>
                </c:pt>
                <c:pt idx="184">
                  <c:v>-3.0087999999523163E-2</c:v>
                </c:pt>
                <c:pt idx="185">
                  <c:v>-3.0184000002918765E-2</c:v>
                </c:pt>
                <c:pt idx="186">
                  <c:v>-3.172900000208756E-2</c:v>
                </c:pt>
                <c:pt idx="187">
                  <c:v>-3.0225999995309394E-2</c:v>
                </c:pt>
                <c:pt idx="188">
                  <c:v>-3.5397999992710538E-2</c:v>
                </c:pt>
                <c:pt idx="190">
                  <c:v>-3.9825999992899597E-2</c:v>
                </c:pt>
                <c:pt idx="191">
                  <c:v>-3.9953999999852385E-2</c:v>
                </c:pt>
                <c:pt idx="192">
                  <c:v>-4.1766999995161314E-2</c:v>
                </c:pt>
                <c:pt idx="193">
                  <c:v>-3.976699999475386E-2</c:v>
                </c:pt>
                <c:pt idx="194">
                  <c:v>-3.994300000340445E-2</c:v>
                </c:pt>
                <c:pt idx="195">
                  <c:v>-3.994300000340445E-2</c:v>
                </c:pt>
                <c:pt idx="196">
                  <c:v>-4.0671000002475921E-2</c:v>
                </c:pt>
                <c:pt idx="197">
                  <c:v>-3.7512000002607238E-2</c:v>
                </c:pt>
                <c:pt idx="198">
                  <c:v>-3.7144999994779937E-2</c:v>
                </c:pt>
                <c:pt idx="199">
                  <c:v>-4.0430000000924338E-2</c:v>
                </c:pt>
                <c:pt idx="200">
                  <c:v>-4.446299999835901E-2</c:v>
                </c:pt>
                <c:pt idx="201">
                  <c:v>-4.3883999998797663E-2</c:v>
                </c:pt>
                <c:pt idx="202">
                  <c:v>-4.0528999990783632E-2</c:v>
                </c:pt>
                <c:pt idx="203">
                  <c:v>-4.0612999997392762E-2</c:v>
                </c:pt>
                <c:pt idx="204">
                  <c:v>-3.7948000004689675E-2</c:v>
                </c:pt>
                <c:pt idx="205">
                  <c:v>-3.3961000000999775E-2</c:v>
                </c:pt>
                <c:pt idx="206">
                  <c:v>-3.3137999998871237E-2</c:v>
                </c:pt>
                <c:pt idx="207">
                  <c:v>-3.3186000000569038E-2</c:v>
                </c:pt>
                <c:pt idx="208">
                  <c:v>-3.3466999993834179E-2</c:v>
                </c:pt>
                <c:pt idx="209">
                  <c:v>-3.3274999994318932E-2</c:v>
                </c:pt>
                <c:pt idx="210">
                  <c:v>-3.1926999996358063E-2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1D7-4CE5-9E4E-926B8BBFE64E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Active!$F$21:$F$225</c:f>
              <c:numCache>
                <c:formatCode>General</c:formatCode>
                <c:ptCount val="205"/>
                <c:pt idx="0">
                  <c:v>-3330</c:v>
                </c:pt>
                <c:pt idx="1">
                  <c:v>-3318</c:v>
                </c:pt>
                <c:pt idx="2">
                  <c:v>-3314</c:v>
                </c:pt>
                <c:pt idx="3">
                  <c:v>-3178</c:v>
                </c:pt>
                <c:pt idx="4">
                  <c:v>-2937</c:v>
                </c:pt>
                <c:pt idx="5">
                  <c:v>-2925</c:v>
                </c:pt>
                <c:pt idx="6">
                  <c:v>-2925</c:v>
                </c:pt>
                <c:pt idx="7">
                  <c:v>-2913</c:v>
                </c:pt>
                <c:pt idx="8">
                  <c:v>-2877</c:v>
                </c:pt>
                <c:pt idx="9">
                  <c:v>-2740</c:v>
                </c:pt>
                <c:pt idx="10">
                  <c:v>-2736</c:v>
                </c:pt>
                <c:pt idx="11">
                  <c:v>-2130</c:v>
                </c:pt>
                <c:pt idx="12">
                  <c:v>-1680.5</c:v>
                </c:pt>
                <c:pt idx="13">
                  <c:v>-1432</c:v>
                </c:pt>
                <c:pt idx="14">
                  <c:v>-1303</c:v>
                </c:pt>
                <c:pt idx="15">
                  <c:v>-1271</c:v>
                </c:pt>
                <c:pt idx="16">
                  <c:v>-1215</c:v>
                </c:pt>
                <c:pt idx="17">
                  <c:v>-1043</c:v>
                </c:pt>
                <c:pt idx="18">
                  <c:v>-673</c:v>
                </c:pt>
                <c:pt idx="19">
                  <c:v>-358</c:v>
                </c:pt>
                <c:pt idx="20">
                  <c:v>-207</c:v>
                </c:pt>
                <c:pt idx="21">
                  <c:v>0</c:v>
                </c:pt>
                <c:pt idx="22">
                  <c:v>32</c:v>
                </c:pt>
                <c:pt idx="23">
                  <c:v>205</c:v>
                </c:pt>
                <c:pt idx="24">
                  <c:v>783</c:v>
                </c:pt>
                <c:pt idx="25">
                  <c:v>800</c:v>
                </c:pt>
                <c:pt idx="26">
                  <c:v>828</c:v>
                </c:pt>
                <c:pt idx="27">
                  <c:v>828</c:v>
                </c:pt>
                <c:pt idx="28">
                  <c:v>832</c:v>
                </c:pt>
                <c:pt idx="29">
                  <c:v>860</c:v>
                </c:pt>
                <c:pt idx="30">
                  <c:v>860</c:v>
                </c:pt>
                <c:pt idx="31">
                  <c:v>876</c:v>
                </c:pt>
                <c:pt idx="32">
                  <c:v>1001</c:v>
                </c:pt>
                <c:pt idx="33">
                  <c:v>1020</c:v>
                </c:pt>
                <c:pt idx="34">
                  <c:v>1069</c:v>
                </c:pt>
                <c:pt idx="35">
                  <c:v>1501</c:v>
                </c:pt>
                <c:pt idx="36">
                  <c:v>1623</c:v>
                </c:pt>
                <c:pt idx="37">
                  <c:v>1674</c:v>
                </c:pt>
                <c:pt idx="38">
                  <c:v>1689</c:v>
                </c:pt>
                <c:pt idx="39">
                  <c:v>1891</c:v>
                </c:pt>
                <c:pt idx="40">
                  <c:v>1914</c:v>
                </c:pt>
                <c:pt idx="41">
                  <c:v>2127</c:v>
                </c:pt>
                <c:pt idx="42">
                  <c:v>2312</c:v>
                </c:pt>
                <c:pt idx="43">
                  <c:v>2517</c:v>
                </c:pt>
                <c:pt idx="44">
                  <c:v>2706</c:v>
                </c:pt>
                <c:pt idx="45">
                  <c:v>2955</c:v>
                </c:pt>
                <c:pt idx="46">
                  <c:v>3320</c:v>
                </c:pt>
                <c:pt idx="47">
                  <c:v>3537</c:v>
                </c:pt>
                <c:pt idx="48">
                  <c:v>5022</c:v>
                </c:pt>
                <c:pt idx="49">
                  <c:v>5668</c:v>
                </c:pt>
                <c:pt idx="50">
                  <c:v>6294</c:v>
                </c:pt>
                <c:pt idx="51">
                  <c:v>6297</c:v>
                </c:pt>
                <c:pt idx="52">
                  <c:v>6459</c:v>
                </c:pt>
                <c:pt idx="53">
                  <c:v>6462</c:v>
                </c:pt>
                <c:pt idx="54">
                  <c:v>6473</c:v>
                </c:pt>
                <c:pt idx="55">
                  <c:v>6475</c:v>
                </c:pt>
                <c:pt idx="56">
                  <c:v>6499</c:v>
                </c:pt>
                <c:pt idx="57">
                  <c:v>6499</c:v>
                </c:pt>
                <c:pt idx="58">
                  <c:v>6511</c:v>
                </c:pt>
                <c:pt idx="59">
                  <c:v>6523</c:v>
                </c:pt>
                <c:pt idx="60">
                  <c:v>6678</c:v>
                </c:pt>
                <c:pt idx="61">
                  <c:v>6678</c:v>
                </c:pt>
                <c:pt idx="62">
                  <c:v>6684</c:v>
                </c:pt>
                <c:pt idx="63">
                  <c:v>6692</c:v>
                </c:pt>
                <c:pt idx="64">
                  <c:v>6916</c:v>
                </c:pt>
                <c:pt idx="65">
                  <c:v>6936</c:v>
                </c:pt>
                <c:pt idx="66">
                  <c:v>6952</c:v>
                </c:pt>
                <c:pt idx="67">
                  <c:v>7061</c:v>
                </c:pt>
                <c:pt idx="68">
                  <c:v>7101</c:v>
                </c:pt>
                <c:pt idx="69">
                  <c:v>7120</c:v>
                </c:pt>
                <c:pt idx="70">
                  <c:v>7132</c:v>
                </c:pt>
                <c:pt idx="71">
                  <c:v>7310</c:v>
                </c:pt>
                <c:pt idx="72">
                  <c:v>7537</c:v>
                </c:pt>
                <c:pt idx="73">
                  <c:v>7541</c:v>
                </c:pt>
                <c:pt idx="74">
                  <c:v>7542</c:v>
                </c:pt>
                <c:pt idx="75">
                  <c:v>7545</c:v>
                </c:pt>
                <c:pt idx="76">
                  <c:v>7562</c:v>
                </c:pt>
                <c:pt idx="77">
                  <c:v>7565</c:v>
                </c:pt>
                <c:pt idx="78">
                  <c:v>7569</c:v>
                </c:pt>
                <c:pt idx="79">
                  <c:v>7698</c:v>
                </c:pt>
                <c:pt idx="80">
                  <c:v>7711</c:v>
                </c:pt>
                <c:pt idx="81">
                  <c:v>7743</c:v>
                </c:pt>
                <c:pt idx="82">
                  <c:v>7775</c:v>
                </c:pt>
                <c:pt idx="83">
                  <c:v>7896</c:v>
                </c:pt>
                <c:pt idx="84">
                  <c:v>7924</c:v>
                </c:pt>
                <c:pt idx="85">
                  <c:v>7932</c:v>
                </c:pt>
                <c:pt idx="86">
                  <c:v>7964</c:v>
                </c:pt>
                <c:pt idx="87">
                  <c:v>7964</c:v>
                </c:pt>
                <c:pt idx="88">
                  <c:v>7968</c:v>
                </c:pt>
                <c:pt idx="89">
                  <c:v>7984</c:v>
                </c:pt>
                <c:pt idx="90">
                  <c:v>7988</c:v>
                </c:pt>
                <c:pt idx="91">
                  <c:v>8384</c:v>
                </c:pt>
                <c:pt idx="92">
                  <c:v>8392</c:v>
                </c:pt>
                <c:pt idx="93">
                  <c:v>8400</c:v>
                </c:pt>
                <c:pt idx="94">
                  <c:v>8400</c:v>
                </c:pt>
                <c:pt idx="95">
                  <c:v>8404</c:v>
                </c:pt>
                <c:pt idx="96">
                  <c:v>8404</c:v>
                </c:pt>
                <c:pt idx="97">
                  <c:v>8409</c:v>
                </c:pt>
                <c:pt idx="98">
                  <c:v>8558</c:v>
                </c:pt>
                <c:pt idx="99">
                  <c:v>8565</c:v>
                </c:pt>
                <c:pt idx="100">
                  <c:v>8569</c:v>
                </c:pt>
                <c:pt idx="101">
                  <c:v>8570</c:v>
                </c:pt>
                <c:pt idx="102">
                  <c:v>8570</c:v>
                </c:pt>
                <c:pt idx="103">
                  <c:v>8578</c:v>
                </c:pt>
                <c:pt idx="104">
                  <c:v>8593</c:v>
                </c:pt>
                <c:pt idx="105">
                  <c:v>8616</c:v>
                </c:pt>
                <c:pt idx="106">
                  <c:v>8727</c:v>
                </c:pt>
                <c:pt idx="107">
                  <c:v>8761</c:v>
                </c:pt>
                <c:pt idx="108">
                  <c:v>8766</c:v>
                </c:pt>
                <c:pt idx="109">
                  <c:v>8773</c:v>
                </c:pt>
                <c:pt idx="110">
                  <c:v>8801</c:v>
                </c:pt>
                <c:pt idx="111">
                  <c:v>8809</c:v>
                </c:pt>
                <c:pt idx="112">
                  <c:v>8978</c:v>
                </c:pt>
                <c:pt idx="113">
                  <c:v>8979</c:v>
                </c:pt>
                <c:pt idx="114">
                  <c:v>8982</c:v>
                </c:pt>
                <c:pt idx="115">
                  <c:v>9010</c:v>
                </c:pt>
                <c:pt idx="116">
                  <c:v>9030</c:v>
                </c:pt>
                <c:pt idx="117">
                  <c:v>9031</c:v>
                </c:pt>
                <c:pt idx="118">
                  <c:v>9031</c:v>
                </c:pt>
                <c:pt idx="119">
                  <c:v>9034</c:v>
                </c:pt>
                <c:pt idx="120">
                  <c:v>9148</c:v>
                </c:pt>
                <c:pt idx="121">
                  <c:v>9188</c:v>
                </c:pt>
                <c:pt idx="122">
                  <c:v>9216</c:v>
                </c:pt>
                <c:pt idx="123">
                  <c:v>9219</c:v>
                </c:pt>
                <c:pt idx="124">
                  <c:v>9228</c:v>
                </c:pt>
                <c:pt idx="125">
                  <c:v>9232</c:v>
                </c:pt>
                <c:pt idx="126">
                  <c:v>9236</c:v>
                </c:pt>
                <c:pt idx="127">
                  <c:v>9236</c:v>
                </c:pt>
                <c:pt idx="128">
                  <c:v>9353</c:v>
                </c:pt>
                <c:pt idx="129">
                  <c:v>9439</c:v>
                </c:pt>
                <c:pt idx="130">
                  <c:v>9585</c:v>
                </c:pt>
                <c:pt idx="131">
                  <c:v>9656</c:v>
                </c:pt>
                <c:pt idx="132">
                  <c:v>9661</c:v>
                </c:pt>
                <c:pt idx="133">
                  <c:v>9842</c:v>
                </c:pt>
                <c:pt idx="134">
                  <c:v>9858</c:v>
                </c:pt>
                <c:pt idx="135">
                  <c:v>10059</c:v>
                </c:pt>
                <c:pt idx="136">
                  <c:v>10250</c:v>
                </c:pt>
                <c:pt idx="137">
                  <c:v>10277</c:v>
                </c:pt>
                <c:pt idx="138">
                  <c:v>10277</c:v>
                </c:pt>
                <c:pt idx="139">
                  <c:v>10420</c:v>
                </c:pt>
                <c:pt idx="140">
                  <c:v>10480</c:v>
                </c:pt>
                <c:pt idx="141">
                  <c:v>10487</c:v>
                </c:pt>
                <c:pt idx="142">
                  <c:v>10487</c:v>
                </c:pt>
                <c:pt idx="143">
                  <c:v>10499</c:v>
                </c:pt>
                <c:pt idx="144">
                  <c:v>10504</c:v>
                </c:pt>
                <c:pt idx="145">
                  <c:v>10508</c:v>
                </c:pt>
                <c:pt idx="146">
                  <c:v>10656</c:v>
                </c:pt>
                <c:pt idx="147">
                  <c:v>10683</c:v>
                </c:pt>
                <c:pt idx="148">
                  <c:v>10701</c:v>
                </c:pt>
                <c:pt idx="149">
                  <c:v>10719</c:v>
                </c:pt>
                <c:pt idx="150">
                  <c:v>10890</c:v>
                </c:pt>
                <c:pt idx="151">
                  <c:v>11113</c:v>
                </c:pt>
                <c:pt idx="152">
                  <c:v>11114</c:v>
                </c:pt>
                <c:pt idx="153">
                  <c:v>11286</c:v>
                </c:pt>
                <c:pt idx="154">
                  <c:v>11286</c:v>
                </c:pt>
                <c:pt idx="155">
                  <c:v>11300</c:v>
                </c:pt>
                <c:pt idx="156">
                  <c:v>11503</c:v>
                </c:pt>
                <c:pt idx="157">
                  <c:v>11516</c:v>
                </c:pt>
                <c:pt idx="158">
                  <c:v>11519</c:v>
                </c:pt>
                <c:pt idx="159">
                  <c:v>11727</c:v>
                </c:pt>
                <c:pt idx="160">
                  <c:v>11908</c:v>
                </c:pt>
                <c:pt idx="161">
                  <c:v>11916</c:v>
                </c:pt>
                <c:pt idx="162">
                  <c:v>11928</c:v>
                </c:pt>
                <c:pt idx="163">
                  <c:v>11929</c:v>
                </c:pt>
                <c:pt idx="164">
                  <c:v>11937</c:v>
                </c:pt>
                <c:pt idx="165">
                  <c:v>11948</c:v>
                </c:pt>
                <c:pt idx="166">
                  <c:v>12082</c:v>
                </c:pt>
                <c:pt idx="167">
                  <c:v>12129</c:v>
                </c:pt>
                <c:pt idx="168">
                  <c:v>12145</c:v>
                </c:pt>
                <c:pt idx="169">
                  <c:v>12337</c:v>
                </c:pt>
                <c:pt idx="170">
                  <c:v>12347</c:v>
                </c:pt>
                <c:pt idx="171">
                  <c:v>12377</c:v>
                </c:pt>
                <c:pt idx="172">
                  <c:v>12393</c:v>
                </c:pt>
                <c:pt idx="173">
                  <c:v>12511</c:v>
                </c:pt>
                <c:pt idx="174">
                  <c:v>12550</c:v>
                </c:pt>
                <c:pt idx="175">
                  <c:v>12583</c:v>
                </c:pt>
                <c:pt idx="176">
                  <c:v>12583</c:v>
                </c:pt>
                <c:pt idx="177">
                  <c:v>12583</c:v>
                </c:pt>
                <c:pt idx="178">
                  <c:v>12743</c:v>
                </c:pt>
                <c:pt idx="179">
                  <c:v>12979</c:v>
                </c:pt>
                <c:pt idx="180">
                  <c:v>12988</c:v>
                </c:pt>
                <c:pt idx="181">
                  <c:v>13007</c:v>
                </c:pt>
                <c:pt idx="182">
                  <c:v>13009</c:v>
                </c:pt>
                <c:pt idx="183">
                  <c:v>13019</c:v>
                </c:pt>
                <c:pt idx="184">
                  <c:v>13184</c:v>
                </c:pt>
                <c:pt idx="185">
                  <c:v>13212</c:v>
                </c:pt>
                <c:pt idx="186">
                  <c:v>13397</c:v>
                </c:pt>
                <c:pt idx="187">
                  <c:v>13418</c:v>
                </c:pt>
                <c:pt idx="188">
                  <c:v>13614</c:v>
                </c:pt>
                <c:pt idx="189">
                  <c:v>13636</c:v>
                </c:pt>
                <c:pt idx="190">
                  <c:v>13818</c:v>
                </c:pt>
                <c:pt idx="191">
                  <c:v>13822</c:v>
                </c:pt>
                <c:pt idx="192">
                  <c:v>14031</c:v>
                </c:pt>
                <c:pt idx="193">
                  <c:v>14031</c:v>
                </c:pt>
                <c:pt idx="194">
                  <c:v>14199</c:v>
                </c:pt>
                <c:pt idx="195">
                  <c:v>14199</c:v>
                </c:pt>
                <c:pt idx="196">
                  <c:v>14203</c:v>
                </c:pt>
                <c:pt idx="197">
                  <c:v>14416</c:v>
                </c:pt>
                <c:pt idx="198">
                  <c:v>14885</c:v>
                </c:pt>
                <c:pt idx="199">
                  <c:v>15090</c:v>
                </c:pt>
                <c:pt idx="200">
                  <c:v>15259</c:v>
                </c:pt>
                <c:pt idx="201">
                  <c:v>15312</c:v>
                </c:pt>
                <c:pt idx="202">
                  <c:v>15497</c:v>
                </c:pt>
                <c:pt idx="203">
                  <c:v>15509</c:v>
                </c:pt>
                <c:pt idx="204">
                  <c:v>15664</c:v>
                </c:pt>
              </c:numCache>
            </c:numRef>
          </c:xVal>
          <c:yVal>
            <c:numRef>
              <c:f>Active!$L$21:$L$225</c:f>
              <c:numCache>
                <c:formatCode>General</c:formatCode>
                <c:ptCount val="20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1D7-4CE5-9E4E-926B8BBFE64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Active!$F$21:$F$225</c:f>
              <c:numCache>
                <c:formatCode>General</c:formatCode>
                <c:ptCount val="205"/>
                <c:pt idx="0">
                  <c:v>-3330</c:v>
                </c:pt>
                <c:pt idx="1">
                  <c:v>-3318</c:v>
                </c:pt>
                <c:pt idx="2">
                  <c:v>-3314</c:v>
                </c:pt>
                <c:pt idx="3">
                  <c:v>-3178</c:v>
                </c:pt>
                <c:pt idx="4">
                  <c:v>-2937</c:v>
                </c:pt>
                <c:pt idx="5">
                  <c:v>-2925</c:v>
                </c:pt>
                <c:pt idx="6">
                  <c:v>-2925</c:v>
                </c:pt>
                <c:pt idx="7">
                  <c:v>-2913</c:v>
                </c:pt>
                <c:pt idx="8">
                  <c:v>-2877</c:v>
                </c:pt>
                <c:pt idx="9">
                  <c:v>-2740</c:v>
                </c:pt>
                <c:pt idx="10">
                  <c:v>-2736</c:v>
                </c:pt>
                <c:pt idx="11">
                  <c:v>-2130</c:v>
                </c:pt>
                <c:pt idx="12">
                  <c:v>-1680.5</c:v>
                </c:pt>
                <c:pt idx="13">
                  <c:v>-1432</c:v>
                </c:pt>
                <c:pt idx="14">
                  <c:v>-1303</c:v>
                </c:pt>
                <c:pt idx="15">
                  <c:v>-1271</c:v>
                </c:pt>
                <c:pt idx="16">
                  <c:v>-1215</c:v>
                </c:pt>
                <c:pt idx="17">
                  <c:v>-1043</c:v>
                </c:pt>
                <c:pt idx="18">
                  <c:v>-673</c:v>
                </c:pt>
                <c:pt idx="19">
                  <c:v>-358</c:v>
                </c:pt>
                <c:pt idx="20">
                  <c:v>-207</c:v>
                </c:pt>
                <c:pt idx="21">
                  <c:v>0</c:v>
                </c:pt>
                <c:pt idx="22">
                  <c:v>32</c:v>
                </c:pt>
                <c:pt idx="23">
                  <c:v>205</c:v>
                </c:pt>
                <c:pt idx="24">
                  <c:v>783</c:v>
                </c:pt>
                <c:pt idx="25">
                  <c:v>800</c:v>
                </c:pt>
                <c:pt idx="26">
                  <c:v>828</c:v>
                </c:pt>
                <c:pt idx="27">
                  <c:v>828</c:v>
                </c:pt>
                <c:pt idx="28">
                  <c:v>832</c:v>
                </c:pt>
                <c:pt idx="29">
                  <c:v>860</c:v>
                </c:pt>
                <c:pt idx="30">
                  <c:v>860</c:v>
                </c:pt>
                <c:pt idx="31">
                  <c:v>876</c:v>
                </c:pt>
                <c:pt idx="32">
                  <c:v>1001</c:v>
                </c:pt>
                <c:pt idx="33">
                  <c:v>1020</c:v>
                </c:pt>
                <c:pt idx="34">
                  <c:v>1069</c:v>
                </c:pt>
                <c:pt idx="35">
                  <c:v>1501</c:v>
                </c:pt>
                <c:pt idx="36">
                  <c:v>1623</c:v>
                </c:pt>
                <c:pt idx="37">
                  <c:v>1674</c:v>
                </c:pt>
                <c:pt idx="38">
                  <c:v>1689</c:v>
                </c:pt>
                <c:pt idx="39">
                  <c:v>1891</c:v>
                </c:pt>
                <c:pt idx="40">
                  <c:v>1914</c:v>
                </c:pt>
                <c:pt idx="41">
                  <c:v>2127</c:v>
                </c:pt>
                <c:pt idx="42">
                  <c:v>2312</c:v>
                </c:pt>
                <c:pt idx="43">
                  <c:v>2517</c:v>
                </c:pt>
                <c:pt idx="44">
                  <c:v>2706</c:v>
                </c:pt>
                <c:pt idx="45">
                  <c:v>2955</c:v>
                </c:pt>
                <c:pt idx="46">
                  <c:v>3320</c:v>
                </c:pt>
                <c:pt idx="47">
                  <c:v>3537</c:v>
                </c:pt>
                <c:pt idx="48">
                  <c:v>5022</c:v>
                </c:pt>
                <c:pt idx="49">
                  <c:v>5668</c:v>
                </c:pt>
                <c:pt idx="50">
                  <c:v>6294</c:v>
                </c:pt>
                <c:pt idx="51">
                  <c:v>6297</c:v>
                </c:pt>
                <c:pt idx="52">
                  <c:v>6459</c:v>
                </c:pt>
                <c:pt idx="53">
                  <c:v>6462</c:v>
                </c:pt>
                <c:pt idx="54">
                  <c:v>6473</c:v>
                </c:pt>
                <c:pt idx="55">
                  <c:v>6475</c:v>
                </c:pt>
                <c:pt idx="56">
                  <c:v>6499</c:v>
                </c:pt>
                <c:pt idx="57">
                  <c:v>6499</c:v>
                </c:pt>
                <c:pt idx="58">
                  <c:v>6511</c:v>
                </c:pt>
                <c:pt idx="59">
                  <c:v>6523</c:v>
                </c:pt>
                <c:pt idx="60">
                  <c:v>6678</c:v>
                </c:pt>
                <c:pt idx="61">
                  <c:v>6678</c:v>
                </c:pt>
                <c:pt idx="62">
                  <c:v>6684</c:v>
                </c:pt>
                <c:pt idx="63">
                  <c:v>6692</c:v>
                </c:pt>
                <c:pt idx="64">
                  <c:v>6916</c:v>
                </c:pt>
                <c:pt idx="65">
                  <c:v>6936</c:v>
                </c:pt>
                <c:pt idx="66">
                  <c:v>6952</c:v>
                </c:pt>
                <c:pt idx="67">
                  <c:v>7061</c:v>
                </c:pt>
                <c:pt idx="68">
                  <c:v>7101</c:v>
                </c:pt>
                <c:pt idx="69">
                  <c:v>7120</c:v>
                </c:pt>
                <c:pt idx="70">
                  <c:v>7132</c:v>
                </c:pt>
                <c:pt idx="71">
                  <c:v>7310</c:v>
                </c:pt>
                <c:pt idx="72">
                  <c:v>7537</c:v>
                </c:pt>
                <c:pt idx="73">
                  <c:v>7541</c:v>
                </c:pt>
                <c:pt idx="74">
                  <c:v>7542</c:v>
                </c:pt>
                <c:pt idx="75">
                  <c:v>7545</c:v>
                </c:pt>
                <c:pt idx="76">
                  <c:v>7562</c:v>
                </c:pt>
                <c:pt idx="77">
                  <c:v>7565</c:v>
                </c:pt>
                <c:pt idx="78">
                  <c:v>7569</c:v>
                </c:pt>
                <c:pt idx="79">
                  <c:v>7698</c:v>
                </c:pt>
                <c:pt idx="80">
                  <c:v>7711</c:v>
                </c:pt>
                <c:pt idx="81">
                  <c:v>7743</c:v>
                </c:pt>
                <c:pt idx="82">
                  <c:v>7775</c:v>
                </c:pt>
                <c:pt idx="83">
                  <c:v>7896</c:v>
                </c:pt>
                <c:pt idx="84">
                  <c:v>7924</c:v>
                </c:pt>
                <c:pt idx="85">
                  <c:v>7932</c:v>
                </c:pt>
                <c:pt idx="86">
                  <c:v>7964</c:v>
                </c:pt>
                <c:pt idx="87">
                  <c:v>7964</c:v>
                </c:pt>
                <c:pt idx="88">
                  <c:v>7968</c:v>
                </c:pt>
                <c:pt idx="89">
                  <c:v>7984</c:v>
                </c:pt>
                <c:pt idx="90">
                  <c:v>7988</c:v>
                </c:pt>
                <c:pt idx="91">
                  <c:v>8384</c:v>
                </c:pt>
                <c:pt idx="92">
                  <c:v>8392</c:v>
                </c:pt>
                <c:pt idx="93">
                  <c:v>8400</c:v>
                </c:pt>
                <c:pt idx="94">
                  <c:v>8400</c:v>
                </c:pt>
                <c:pt idx="95">
                  <c:v>8404</c:v>
                </c:pt>
                <c:pt idx="96">
                  <c:v>8404</c:v>
                </c:pt>
                <c:pt idx="97">
                  <c:v>8409</c:v>
                </c:pt>
                <c:pt idx="98">
                  <c:v>8558</c:v>
                </c:pt>
                <c:pt idx="99">
                  <c:v>8565</c:v>
                </c:pt>
                <c:pt idx="100">
                  <c:v>8569</c:v>
                </c:pt>
                <c:pt idx="101">
                  <c:v>8570</c:v>
                </c:pt>
                <c:pt idx="102">
                  <c:v>8570</c:v>
                </c:pt>
                <c:pt idx="103">
                  <c:v>8578</c:v>
                </c:pt>
                <c:pt idx="104">
                  <c:v>8593</c:v>
                </c:pt>
                <c:pt idx="105">
                  <c:v>8616</c:v>
                </c:pt>
                <c:pt idx="106">
                  <c:v>8727</c:v>
                </c:pt>
                <c:pt idx="107">
                  <c:v>8761</c:v>
                </c:pt>
                <c:pt idx="108">
                  <c:v>8766</c:v>
                </c:pt>
                <c:pt idx="109">
                  <c:v>8773</c:v>
                </c:pt>
                <c:pt idx="110">
                  <c:v>8801</c:v>
                </c:pt>
                <c:pt idx="111">
                  <c:v>8809</c:v>
                </c:pt>
                <c:pt idx="112">
                  <c:v>8978</c:v>
                </c:pt>
                <c:pt idx="113">
                  <c:v>8979</c:v>
                </c:pt>
                <c:pt idx="114">
                  <c:v>8982</c:v>
                </c:pt>
                <c:pt idx="115">
                  <c:v>9010</c:v>
                </c:pt>
                <c:pt idx="116">
                  <c:v>9030</c:v>
                </c:pt>
                <c:pt idx="117">
                  <c:v>9031</c:v>
                </c:pt>
                <c:pt idx="118">
                  <c:v>9031</c:v>
                </c:pt>
                <c:pt idx="119">
                  <c:v>9034</c:v>
                </c:pt>
                <c:pt idx="120">
                  <c:v>9148</c:v>
                </c:pt>
                <c:pt idx="121">
                  <c:v>9188</c:v>
                </c:pt>
                <c:pt idx="122">
                  <c:v>9216</c:v>
                </c:pt>
                <c:pt idx="123">
                  <c:v>9219</c:v>
                </c:pt>
                <c:pt idx="124">
                  <c:v>9228</c:v>
                </c:pt>
                <c:pt idx="125">
                  <c:v>9232</c:v>
                </c:pt>
                <c:pt idx="126">
                  <c:v>9236</c:v>
                </c:pt>
                <c:pt idx="127">
                  <c:v>9236</c:v>
                </c:pt>
                <c:pt idx="128">
                  <c:v>9353</c:v>
                </c:pt>
                <c:pt idx="129">
                  <c:v>9439</c:v>
                </c:pt>
                <c:pt idx="130">
                  <c:v>9585</c:v>
                </c:pt>
                <c:pt idx="131">
                  <c:v>9656</c:v>
                </c:pt>
                <c:pt idx="132">
                  <c:v>9661</c:v>
                </c:pt>
                <c:pt idx="133">
                  <c:v>9842</c:v>
                </c:pt>
                <c:pt idx="134">
                  <c:v>9858</c:v>
                </c:pt>
                <c:pt idx="135">
                  <c:v>10059</c:v>
                </c:pt>
                <c:pt idx="136">
                  <c:v>10250</c:v>
                </c:pt>
                <c:pt idx="137">
                  <c:v>10277</c:v>
                </c:pt>
                <c:pt idx="138">
                  <c:v>10277</c:v>
                </c:pt>
                <c:pt idx="139">
                  <c:v>10420</c:v>
                </c:pt>
                <c:pt idx="140">
                  <c:v>10480</c:v>
                </c:pt>
                <c:pt idx="141">
                  <c:v>10487</c:v>
                </c:pt>
                <c:pt idx="142">
                  <c:v>10487</c:v>
                </c:pt>
                <c:pt idx="143">
                  <c:v>10499</c:v>
                </c:pt>
                <c:pt idx="144">
                  <c:v>10504</c:v>
                </c:pt>
                <c:pt idx="145">
                  <c:v>10508</c:v>
                </c:pt>
                <c:pt idx="146">
                  <c:v>10656</c:v>
                </c:pt>
                <c:pt idx="147">
                  <c:v>10683</c:v>
                </c:pt>
                <c:pt idx="148">
                  <c:v>10701</c:v>
                </c:pt>
                <c:pt idx="149">
                  <c:v>10719</c:v>
                </c:pt>
                <c:pt idx="150">
                  <c:v>10890</c:v>
                </c:pt>
                <c:pt idx="151">
                  <c:v>11113</c:v>
                </c:pt>
                <c:pt idx="152">
                  <c:v>11114</c:v>
                </c:pt>
                <c:pt idx="153">
                  <c:v>11286</c:v>
                </c:pt>
                <c:pt idx="154">
                  <c:v>11286</c:v>
                </c:pt>
                <c:pt idx="155">
                  <c:v>11300</c:v>
                </c:pt>
                <c:pt idx="156">
                  <c:v>11503</c:v>
                </c:pt>
                <c:pt idx="157">
                  <c:v>11516</c:v>
                </c:pt>
                <c:pt idx="158">
                  <c:v>11519</c:v>
                </c:pt>
                <c:pt idx="159">
                  <c:v>11727</c:v>
                </c:pt>
                <c:pt idx="160">
                  <c:v>11908</c:v>
                </c:pt>
                <c:pt idx="161">
                  <c:v>11916</c:v>
                </c:pt>
                <c:pt idx="162">
                  <c:v>11928</c:v>
                </c:pt>
                <c:pt idx="163">
                  <c:v>11929</c:v>
                </c:pt>
                <c:pt idx="164">
                  <c:v>11937</c:v>
                </c:pt>
                <c:pt idx="165">
                  <c:v>11948</c:v>
                </c:pt>
                <c:pt idx="166">
                  <c:v>12082</c:v>
                </c:pt>
                <c:pt idx="167">
                  <c:v>12129</c:v>
                </c:pt>
                <c:pt idx="168">
                  <c:v>12145</c:v>
                </c:pt>
                <c:pt idx="169">
                  <c:v>12337</c:v>
                </c:pt>
                <c:pt idx="170">
                  <c:v>12347</c:v>
                </c:pt>
                <c:pt idx="171">
                  <c:v>12377</c:v>
                </c:pt>
                <c:pt idx="172">
                  <c:v>12393</c:v>
                </c:pt>
                <c:pt idx="173">
                  <c:v>12511</c:v>
                </c:pt>
                <c:pt idx="174">
                  <c:v>12550</c:v>
                </c:pt>
                <c:pt idx="175">
                  <c:v>12583</c:v>
                </c:pt>
                <c:pt idx="176">
                  <c:v>12583</c:v>
                </c:pt>
                <c:pt idx="177">
                  <c:v>12583</c:v>
                </c:pt>
                <c:pt idx="178">
                  <c:v>12743</c:v>
                </c:pt>
                <c:pt idx="179">
                  <c:v>12979</c:v>
                </c:pt>
                <c:pt idx="180">
                  <c:v>12988</c:v>
                </c:pt>
                <c:pt idx="181">
                  <c:v>13007</c:v>
                </c:pt>
                <c:pt idx="182">
                  <c:v>13009</c:v>
                </c:pt>
                <c:pt idx="183">
                  <c:v>13019</c:v>
                </c:pt>
                <c:pt idx="184">
                  <c:v>13184</c:v>
                </c:pt>
                <c:pt idx="185">
                  <c:v>13212</c:v>
                </c:pt>
                <c:pt idx="186">
                  <c:v>13397</c:v>
                </c:pt>
                <c:pt idx="187">
                  <c:v>13418</c:v>
                </c:pt>
                <c:pt idx="188">
                  <c:v>13614</c:v>
                </c:pt>
                <c:pt idx="189">
                  <c:v>13636</c:v>
                </c:pt>
                <c:pt idx="190">
                  <c:v>13818</c:v>
                </c:pt>
                <c:pt idx="191">
                  <c:v>13822</c:v>
                </c:pt>
                <c:pt idx="192">
                  <c:v>14031</c:v>
                </c:pt>
                <c:pt idx="193">
                  <c:v>14031</c:v>
                </c:pt>
                <c:pt idx="194">
                  <c:v>14199</c:v>
                </c:pt>
                <c:pt idx="195">
                  <c:v>14199</c:v>
                </c:pt>
                <c:pt idx="196">
                  <c:v>14203</c:v>
                </c:pt>
                <c:pt idx="197">
                  <c:v>14416</c:v>
                </c:pt>
                <c:pt idx="198">
                  <c:v>14885</c:v>
                </c:pt>
                <c:pt idx="199">
                  <c:v>15090</c:v>
                </c:pt>
                <c:pt idx="200">
                  <c:v>15259</c:v>
                </c:pt>
                <c:pt idx="201">
                  <c:v>15312</c:v>
                </c:pt>
                <c:pt idx="202">
                  <c:v>15497</c:v>
                </c:pt>
                <c:pt idx="203">
                  <c:v>15509</c:v>
                </c:pt>
                <c:pt idx="204">
                  <c:v>15664</c:v>
                </c:pt>
              </c:numCache>
            </c:numRef>
          </c:xVal>
          <c:yVal>
            <c:numRef>
              <c:f>Active!$M$21:$M$225</c:f>
              <c:numCache>
                <c:formatCode>General</c:formatCode>
                <c:ptCount val="20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1D7-4CE5-9E4E-926B8BBFE64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Active!$F$21:$F$225</c:f>
              <c:numCache>
                <c:formatCode>General</c:formatCode>
                <c:ptCount val="205"/>
                <c:pt idx="0">
                  <c:v>-3330</c:v>
                </c:pt>
                <c:pt idx="1">
                  <c:v>-3318</c:v>
                </c:pt>
                <c:pt idx="2">
                  <c:v>-3314</c:v>
                </c:pt>
                <c:pt idx="3">
                  <c:v>-3178</c:v>
                </c:pt>
                <c:pt idx="4">
                  <c:v>-2937</c:v>
                </c:pt>
                <c:pt idx="5">
                  <c:v>-2925</c:v>
                </c:pt>
                <c:pt idx="6">
                  <c:v>-2925</c:v>
                </c:pt>
                <c:pt idx="7">
                  <c:v>-2913</c:v>
                </c:pt>
                <c:pt idx="8">
                  <c:v>-2877</c:v>
                </c:pt>
                <c:pt idx="9">
                  <c:v>-2740</c:v>
                </c:pt>
                <c:pt idx="10">
                  <c:v>-2736</c:v>
                </c:pt>
                <c:pt idx="11">
                  <c:v>-2130</c:v>
                </c:pt>
                <c:pt idx="12">
                  <c:v>-1680.5</c:v>
                </c:pt>
                <c:pt idx="13">
                  <c:v>-1432</c:v>
                </c:pt>
                <c:pt idx="14">
                  <c:v>-1303</c:v>
                </c:pt>
                <c:pt idx="15">
                  <c:v>-1271</c:v>
                </c:pt>
                <c:pt idx="16">
                  <c:v>-1215</c:v>
                </c:pt>
                <c:pt idx="17">
                  <c:v>-1043</c:v>
                </c:pt>
                <c:pt idx="18">
                  <c:v>-673</c:v>
                </c:pt>
                <c:pt idx="19">
                  <c:v>-358</c:v>
                </c:pt>
                <c:pt idx="20">
                  <c:v>-207</c:v>
                </c:pt>
                <c:pt idx="21">
                  <c:v>0</c:v>
                </c:pt>
                <c:pt idx="22">
                  <c:v>32</c:v>
                </c:pt>
                <c:pt idx="23">
                  <c:v>205</c:v>
                </c:pt>
                <c:pt idx="24">
                  <c:v>783</c:v>
                </c:pt>
                <c:pt idx="25">
                  <c:v>800</c:v>
                </c:pt>
                <c:pt idx="26">
                  <c:v>828</c:v>
                </c:pt>
                <c:pt idx="27">
                  <c:v>828</c:v>
                </c:pt>
                <c:pt idx="28">
                  <c:v>832</c:v>
                </c:pt>
                <c:pt idx="29">
                  <c:v>860</c:v>
                </c:pt>
                <c:pt idx="30">
                  <c:v>860</c:v>
                </c:pt>
                <c:pt idx="31">
                  <c:v>876</c:v>
                </c:pt>
                <c:pt idx="32">
                  <c:v>1001</c:v>
                </c:pt>
                <c:pt idx="33">
                  <c:v>1020</c:v>
                </c:pt>
                <c:pt idx="34">
                  <c:v>1069</c:v>
                </c:pt>
                <c:pt idx="35">
                  <c:v>1501</c:v>
                </c:pt>
                <c:pt idx="36">
                  <c:v>1623</c:v>
                </c:pt>
                <c:pt idx="37">
                  <c:v>1674</c:v>
                </c:pt>
                <c:pt idx="38">
                  <c:v>1689</c:v>
                </c:pt>
                <c:pt idx="39">
                  <c:v>1891</c:v>
                </c:pt>
                <c:pt idx="40">
                  <c:v>1914</c:v>
                </c:pt>
                <c:pt idx="41">
                  <c:v>2127</c:v>
                </c:pt>
                <c:pt idx="42">
                  <c:v>2312</c:v>
                </c:pt>
                <c:pt idx="43">
                  <c:v>2517</c:v>
                </c:pt>
                <c:pt idx="44">
                  <c:v>2706</c:v>
                </c:pt>
                <c:pt idx="45">
                  <c:v>2955</c:v>
                </c:pt>
                <c:pt idx="46">
                  <c:v>3320</c:v>
                </c:pt>
                <c:pt idx="47">
                  <c:v>3537</c:v>
                </c:pt>
                <c:pt idx="48">
                  <c:v>5022</c:v>
                </c:pt>
                <c:pt idx="49">
                  <c:v>5668</c:v>
                </c:pt>
                <c:pt idx="50">
                  <c:v>6294</c:v>
                </c:pt>
                <c:pt idx="51">
                  <c:v>6297</c:v>
                </c:pt>
                <c:pt idx="52">
                  <c:v>6459</c:v>
                </c:pt>
                <c:pt idx="53">
                  <c:v>6462</c:v>
                </c:pt>
                <c:pt idx="54">
                  <c:v>6473</c:v>
                </c:pt>
                <c:pt idx="55">
                  <c:v>6475</c:v>
                </c:pt>
                <c:pt idx="56">
                  <c:v>6499</c:v>
                </c:pt>
                <c:pt idx="57">
                  <c:v>6499</c:v>
                </c:pt>
                <c:pt idx="58">
                  <c:v>6511</c:v>
                </c:pt>
                <c:pt idx="59">
                  <c:v>6523</c:v>
                </c:pt>
                <c:pt idx="60">
                  <c:v>6678</c:v>
                </c:pt>
                <c:pt idx="61">
                  <c:v>6678</c:v>
                </c:pt>
                <c:pt idx="62">
                  <c:v>6684</c:v>
                </c:pt>
                <c:pt idx="63">
                  <c:v>6692</c:v>
                </c:pt>
                <c:pt idx="64">
                  <c:v>6916</c:v>
                </c:pt>
                <c:pt idx="65">
                  <c:v>6936</c:v>
                </c:pt>
                <c:pt idx="66">
                  <c:v>6952</c:v>
                </c:pt>
                <c:pt idx="67">
                  <c:v>7061</c:v>
                </c:pt>
                <c:pt idx="68">
                  <c:v>7101</c:v>
                </c:pt>
                <c:pt idx="69">
                  <c:v>7120</c:v>
                </c:pt>
                <c:pt idx="70">
                  <c:v>7132</c:v>
                </c:pt>
                <c:pt idx="71">
                  <c:v>7310</c:v>
                </c:pt>
                <c:pt idx="72">
                  <c:v>7537</c:v>
                </c:pt>
                <c:pt idx="73">
                  <c:v>7541</c:v>
                </c:pt>
                <c:pt idx="74">
                  <c:v>7542</c:v>
                </c:pt>
                <c:pt idx="75">
                  <c:v>7545</c:v>
                </c:pt>
                <c:pt idx="76">
                  <c:v>7562</c:v>
                </c:pt>
                <c:pt idx="77">
                  <c:v>7565</c:v>
                </c:pt>
                <c:pt idx="78">
                  <c:v>7569</c:v>
                </c:pt>
                <c:pt idx="79">
                  <c:v>7698</c:v>
                </c:pt>
                <c:pt idx="80">
                  <c:v>7711</c:v>
                </c:pt>
                <c:pt idx="81">
                  <c:v>7743</c:v>
                </c:pt>
                <c:pt idx="82">
                  <c:v>7775</c:v>
                </c:pt>
                <c:pt idx="83">
                  <c:v>7896</c:v>
                </c:pt>
                <c:pt idx="84">
                  <c:v>7924</c:v>
                </c:pt>
                <c:pt idx="85">
                  <c:v>7932</c:v>
                </c:pt>
                <c:pt idx="86">
                  <c:v>7964</c:v>
                </c:pt>
                <c:pt idx="87">
                  <c:v>7964</c:v>
                </c:pt>
                <c:pt idx="88">
                  <c:v>7968</c:v>
                </c:pt>
                <c:pt idx="89">
                  <c:v>7984</c:v>
                </c:pt>
                <c:pt idx="90">
                  <c:v>7988</c:v>
                </c:pt>
                <c:pt idx="91">
                  <c:v>8384</c:v>
                </c:pt>
                <c:pt idx="92">
                  <c:v>8392</c:v>
                </c:pt>
                <c:pt idx="93">
                  <c:v>8400</c:v>
                </c:pt>
                <c:pt idx="94">
                  <c:v>8400</c:v>
                </c:pt>
                <c:pt idx="95">
                  <c:v>8404</c:v>
                </c:pt>
                <c:pt idx="96">
                  <c:v>8404</c:v>
                </c:pt>
                <c:pt idx="97">
                  <c:v>8409</c:v>
                </c:pt>
                <c:pt idx="98">
                  <c:v>8558</c:v>
                </c:pt>
                <c:pt idx="99">
                  <c:v>8565</c:v>
                </c:pt>
                <c:pt idx="100">
                  <c:v>8569</c:v>
                </c:pt>
                <c:pt idx="101">
                  <c:v>8570</c:v>
                </c:pt>
                <c:pt idx="102">
                  <c:v>8570</c:v>
                </c:pt>
                <c:pt idx="103">
                  <c:v>8578</c:v>
                </c:pt>
                <c:pt idx="104">
                  <c:v>8593</c:v>
                </c:pt>
                <c:pt idx="105">
                  <c:v>8616</c:v>
                </c:pt>
                <c:pt idx="106">
                  <c:v>8727</c:v>
                </c:pt>
                <c:pt idx="107">
                  <c:v>8761</c:v>
                </c:pt>
                <c:pt idx="108">
                  <c:v>8766</c:v>
                </c:pt>
                <c:pt idx="109">
                  <c:v>8773</c:v>
                </c:pt>
                <c:pt idx="110">
                  <c:v>8801</c:v>
                </c:pt>
                <c:pt idx="111">
                  <c:v>8809</c:v>
                </c:pt>
                <c:pt idx="112">
                  <c:v>8978</c:v>
                </c:pt>
                <c:pt idx="113">
                  <c:v>8979</c:v>
                </c:pt>
                <c:pt idx="114">
                  <c:v>8982</c:v>
                </c:pt>
                <c:pt idx="115">
                  <c:v>9010</c:v>
                </c:pt>
                <c:pt idx="116">
                  <c:v>9030</c:v>
                </c:pt>
                <c:pt idx="117">
                  <c:v>9031</c:v>
                </c:pt>
                <c:pt idx="118">
                  <c:v>9031</c:v>
                </c:pt>
                <c:pt idx="119">
                  <c:v>9034</c:v>
                </c:pt>
                <c:pt idx="120">
                  <c:v>9148</c:v>
                </c:pt>
                <c:pt idx="121">
                  <c:v>9188</c:v>
                </c:pt>
                <c:pt idx="122">
                  <c:v>9216</c:v>
                </c:pt>
                <c:pt idx="123">
                  <c:v>9219</c:v>
                </c:pt>
                <c:pt idx="124">
                  <c:v>9228</c:v>
                </c:pt>
                <c:pt idx="125">
                  <c:v>9232</c:v>
                </c:pt>
                <c:pt idx="126">
                  <c:v>9236</c:v>
                </c:pt>
                <c:pt idx="127">
                  <c:v>9236</c:v>
                </c:pt>
                <c:pt idx="128">
                  <c:v>9353</c:v>
                </c:pt>
                <c:pt idx="129">
                  <c:v>9439</c:v>
                </c:pt>
                <c:pt idx="130">
                  <c:v>9585</c:v>
                </c:pt>
                <c:pt idx="131">
                  <c:v>9656</c:v>
                </c:pt>
                <c:pt idx="132">
                  <c:v>9661</c:v>
                </c:pt>
                <c:pt idx="133">
                  <c:v>9842</c:v>
                </c:pt>
                <c:pt idx="134">
                  <c:v>9858</c:v>
                </c:pt>
                <c:pt idx="135">
                  <c:v>10059</c:v>
                </c:pt>
                <c:pt idx="136">
                  <c:v>10250</c:v>
                </c:pt>
                <c:pt idx="137">
                  <c:v>10277</c:v>
                </c:pt>
                <c:pt idx="138">
                  <c:v>10277</c:v>
                </c:pt>
                <c:pt idx="139">
                  <c:v>10420</c:v>
                </c:pt>
                <c:pt idx="140">
                  <c:v>10480</c:v>
                </c:pt>
                <c:pt idx="141">
                  <c:v>10487</c:v>
                </c:pt>
                <c:pt idx="142">
                  <c:v>10487</c:v>
                </c:pt>
                <c:pt idx="143">
                  <c:v>10499</c:v>
                </c:pt>
                <c:pt idx="144">
                  <c:v>10504</c:v>
                </c:pt>
                <c:pt idx="145">
                  <c:v>10508</c:v>
                </c:pt>
                <c:pt idx="146">
                  <c:v>10656</c:v>
                </c:pt>
                <c:pt idx="147">
                  <c:v>10683</c:v>
                </c:pt>
                <c:pt idx="148">
                  <c:v>10701</c:v>
                </c:pt>
                <c:pt idx="149">
                  <c:v>10719</c:v>
                </c:pt>
                <c:pt idx="150">
                  <c:v>10890</c:v>
                </c:pt>
                <c:pt idx="151">
                  <c:v>11113</c:v>
                </c:pt>
                <c:pt idx="152">
                  <c:v>11114</c:v>
                </c:pt>
                <c:pt idx="153">
                  <c:v>11286</c:v>
                </c:pt>
                <c:pt idx="154">
                  <c:v>11286</c:v>
                </c:pt>
                <c:pt idx="155">
                  <c:v>11300</c:v>
                </c:pt>
                <c:pt idx="156">
                  <c:v>11503</c:v>
                </c:pt>
                <c:pt idx="157">
                  <c:v>11516</c:v>
                </c:pt>
                <c:pt idx="158">
                  <c:v>11519</c:v>
                </c:pt>
                <c:pt idx="159">
                  <c:v>11727</c:v>
                </c:pt>
                <c:pt idx="160">
                  <c:v>11908</c:v>
                </c:pt>
                <c:pt idx="161">
                  <c:v>11916</c:v>
                </c:pt>
                <c:pt idx="162">
                  <c:v>11928</c:v>
                </c:pt>
                <c:pt idx="163">
                  <c:v>11929</c:v>
                </c:pt>
                <c:pt idx="164">
                  <c:v>11937</c:v>
                </c:pt>
                <c:pt idx="165">
                  <c:v>11948</c:v>
                </c:pt>
                <c:pt idx="166">
                  <c:v>12082</c:v>
                </c:pt>
                <c:pt idx="167">
                  <c:v>12129</c:v>
                </c:pt>
                <c:pt idx="168">
                  <c:v>12145</c:v>
                </c:pt>
                <c:pt idx="169">
                  <c:v>12337</c:v>
                </c:pt>
                <c:pt idx="170">
                  <c:v>12347</c:v>
                </c:pt>
                <c:pt idx="171">
                  <c:v>12377</c:v>
                </c:pt>
                <c:pt idx="172">
                  <c:v>12393</c:v>
                </c:pt>
                <c:pt idx="173">
                  <c:v>12511</c:v>
                </c:pt>
                <c:pt idx="174">
                  <c:v>12550</c:v>
                </c:pt>
                <c:pt idx="175">
                  <c:v>12583</c:v>
                </c:pt>
                <c:pt idx="176">
                  <c:v>12583</c:v>
                </c:pt>
                <c:pt idx="177">
                  <c:v>12583</c:v>
                </c:pt>
                <c:pt idx="178">
                  <c:v>12743</c:v>
                </c:pt>
                <c:pt idx="179">
                  <c:v>12979</c:v>
                </c:pt>
                <c:pt idx="180">
                  <c:v>12988</c:v>
                </c:pt>
                <c:pt idx="181">
                  <c:v>13007</c:v>
                </c:pt>
                <c:pt idx="182">
                  <c:v>13009</c:v>
                </c:pt>
                <c:pt idx="183">
                  <c:v>13019</c:v>
                </c:pt>
                <c:pt idx="184">
                  <c:v>13184</c:v>
                </c:pt>
                <c:pt idx="185">
                  <c:v>13212</c:v>
                </c:pt>
                <c:pt idx="186">
                  <c:v>13397</c:v>
                </c:pt>
                <c:pt idx="187">
                  <c:v>13418</c:v>
                </c:pt>
                <c:pt idx="188">
                  <c:v>13614</c:v>
                </c:pt>
                <c:pt idx="189">
                  <c:v>13636</c:v>
                </c:pt>
                <c:pt idx="190">
                  <c:v>13818</c:v>
                </c:pt>
                <c:pt idx="191">
                  <c:v>13822</c:v>
                </c:pt>
                <c:pt idx="192">
                  <c:v>14031</c:v>
                </c:pt>
                <c:pt idx="193">
                  <c:v>14031</c:v>
                </c:pt>
                <c:pt idx="194">
                  <c:v>14199</c:v>
                </c:pt>
                <c:pt idx="195">
                  <c:v>14199</c:v>
                </c:pt>
                <c:pt idx="196">
                  <c:v>14203</c:v>
                </c:pt>
                <c:pt idx="197">
                  <c:v>14416</c:v>
                </c:pt>
                <c:pt idx="198">
                  <c:v>14885</c:v>
                </c:pt>
                <c:pt idx="199">
                  <c:v>15090</c:v>
                </c:pt>
                <c:pt idx="200">
                  <c:v>15259</c:v>
                </c:pt>
                <c:pt idx="201">
                  <c:v>15312</c:v>
                </c:pt>
                <c:pt idx="202">
                  <c:v>15497</c:v>
                </c:pt>
                <c:pt idx="203">
                  <c:v>15509</c:v>
                </c:pt>
                <c:pt idx="204">
                  <c:v>15664</c:v>
                </c:pt>
              </c:numCache>
            </c:numRef>
          </c:xVal>
          <c:yVal>
            <c:numRef>
              <c:f>Active!$N$21:$N$225</c:f>
              <c:numCache>
                <c:formatCode>General</c:formatCode>
                <c:ptCount val="205"/>
                <c:pt idx="98">
                  <c:v>-2.1805999997013714E-2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1D7-4CE5-9E4E-926B8BBFE64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Active!$F$21:$F$225</c:f>
              <c:numCache>
                <c:formatCode>General</c:formatCode>
                <c:ptCount val="205"/>
                <c:pt idx="0">
                  <c:v>-3330</c:v>
                </c:pt>
                <c:pt idx="1">
                  <c:v>-3318</c:v>
                </c:pt>
                <c:pt idx="2">
                  <c:v>-3314</c:v>
                </c:pt>
                <c:pt idx="3">
                  <c:v>-3178</c:v>
                </c:pt>
                <c:pt idx="4">
                  <c:v>-2937</c:v>
                </c:pt>
                <c:pt idx="5">
                  <c:v>-2925</c:v>
                </c:pt>
                <c:pt idx="6">
                  <c:v>-2925</c:v>
                </c:pt>
                <c:pt idx="7">
                  <c:v>-2913</c:v>
                </c:pt>
                <c:pt idx="8">
                  <c:v>-2877</c:v>
                </c:pt>
                <c:pt idx="9">
                  <c:v>-2740</c:v>
                </c:pt>
                <c:pt idx="10">
                  <c:v>-2736</c:v>
                </c:pt>
                <c:pt idx="11">
                  <c:v>-2130</c:v>
                </c:pt>
                <c:pt idx="12">
                  <c:v>-1680.5</c:v>
                </c:pt>
                <c:pt idx="13">
                  <c:v>-1432</c:v>
                </c:pt>
                <c:pt idx="14">
                  <c:v>-1303</c:v>
                </c:pt>
                <c:pt idx="15">
                  <c:v>-1271</c:v>
                </c:pt>
                <c:pt idx="16">
                  <c:v>-1215</c:v>
                </c:pt>
                <c:pt idx="17">
                  <c:v>-1043</c:v>
                </c:pt>
                <c:pt idx="18">
                  <c:v>-673</c:v>
                </c:pt>
                <c:pt idx="19">
                  <c:v>-358</c:v>
                </c:pt>
                <c:pt idx="20">
                  <c:v>-207</c:v>
                </c:pt>
                <c:pt idx="21">
                  <c:v>0</c:v>
                </c:pt>
                <c:pt idx="22">
                  <c:v>32</c:v>
                </c:pt>
                <c:pt idx="23">
                  <c:v>205</c:v>
                </c:pt>
                <c:pt idx="24">
                  <c:v>783</c:v>
                </c:pt>
                <c:pt idx="25">
                  <c:v>800</c:v>
                </c:pt>
                <c:pt idx="26">
                  <c:v>828</c:v>
                </c:pt>
                <c:pt idx="27">
                  <c:v>828</c:v>
                </c:pt>
                <c:pt idx="28">
                  <c:v>832</c:v>
                </c:pt>
                <c:pt idx="29">
                  <c:v>860</c:v>
                </c:pt>
                <c:pt idx="30">
                  <c:v>860</c:v>
                </c:pt>
                <c:pt idx="31">
                  <c:v>876</c:v>
                </c:pt>
                <c:pt idx="32">
                  <c:v>1001</c:v>
                </c:pt>
                <c:pt idx="33">
                  <c:v>1020</c:v>
                </c:pt>
                <c:pt idx="34">
                  <c:v>1069</c:v>
                </c:pt>
                <c:pt idx="35">
                  <c:v>1501</c:v>
                </c:pt>
                <c:pt idx="36">
                  <c:v>1623</c:v>
                </c:pt>
                <c:pt idx="37">
                  <c:v>1674</c:v>
                </c:pt>
                <c:pt idx="38">
                  <c:v>1689</c:v>
                </c:pt>
                <c:pt idx="39">
                  <c:v>1891</c:v>
                </c:pt>
                <c:pt idx="40">
                  <c:v>1914</c:v>
                </c:pt>
                <c:pt idx="41">
                  <c:v>2127</c:v>
                </c:pt>
                <c:pt idx="42">
                  <c:v>2312</c:v>
                </c:pt>
                <c:pt idx="43">
                  <c:v>2517</c:v>
                </c:pt>
                <c:pt idx="44">
                  <c:v>2706</c:v>
                </c:pt>
                <c:pt idx="45">
                  <c:v>2955</c:v>
                </c:pt>
                <c:pt idx="46">
                  <c:v>3320</c:v>
                </c:pt>
                <c:pt idx="47">
                  <c:v>3537</c:v>
                </c:pt>
                <c:pt idx="48">
                  <c:v>5022</c:v>
                </c:pt>
                <c:pt idx="49">
                  <c:v>5668</c:v>
                </c:pt>
                <c:pt idx="50">
                  <c:v>6294</c:v>
                </c:pt>
                <c:pt idx="51">
                  <c:v>6297</c:v>
                </c:pt>
                <c:pt idx="52">
                  <c:v>6459</c:v>
                </c:pt>
                <c:pt idx="53">
                  <c:v>6462</c:v>
                </c:pt>
                <c:pt idx="54">
                  <c:v>6473</c:v>
                </c:pt>
                <c:pt idx="55">
                  <c:v>6475</c:v>
                </c:pt>
                <c:pt idx="56">
                  <c:v>6499</c:v>
                </c:pt>
                <c:pt idx="57">
                  <c:v>6499</c:v>
                </c:pt>
                <c:pt idx="58">
                  <c:v>6511</c:v>
                </c:pt>
                <c:pt idx="59">
                  <c:v>6523</c:v>
                </c:pt>
                <c:pt idx="60">
                  <c:v>6678</c:v>
                </c:pt>
                <c:pt idx="61">
                  <c:v>6678</c:v>
                </c:pt>
                <c:pt idx="62">
                  <c:v>6684</c:v>
                </c:pt>
                <c:pt idx="63">
                  <c:v>6692</c:v>
                </c:pt>
                <c:pt idx="64">
                  <c:v>6916</c:v>
                </c:pt>
                <c:pt idx="65">
                  <c:v>6936</c:v>
                </c:pt>
                <c:pt idx="66">
                  <c:v>6952</c:v>
                </c:pt>
                <c:pt idx="67">
                  <c:v>7061</c:v>
                </c:pt>
                <c:pt idx="68">
                  <c:v>7101</c:v>
                </c:pt>
                <c:pt idx="69">
                  <c:v>7120</c:v>
                </c:pt>
                <c:pt idx="70">
                  <c:v>7132</c:v>
                </c:pt>
                <c:pt idx="71">
                  <c:v>7310</c:v>
                </c:pt>
                <c:pt idx="72">
                  <c:v>7537</c:v>
                </c:pt>
                <c:pt idx="73">
                  <c:v>7541</c:v>
                </c:pt>
                <c:pt idx="74">
                  <c:v>7542</c:v>
                </c:pt>
                <c:pt idx="75">
                  <c:v>7545</c:v>
                </c:pt>
                <c:pt idx="76">
                  <c:v>7562</c:v>
                </c:pt>
                <c:pt idx="77">
                  <c:v>7565</c:v>
                </c:pt>
                <c:pt idx="78">
                  <c:v>7569</c:v>
                </c:pt>
                <c:pt idx="79">
                  <c:v>7698</c:v>
                </c:pt>
                <c:pt idx="80">
                  <c:v>7711</c:v>
                </c:pt>
                <c:pt idx="81">
                  <c:v>7743</c:v>
                </c:pt>
                <c:pt idx="82">
                  <c:v>7775</c:v>
                </c:pt>
                <c:pt idx="83">
                  <c:v>7896</c:v>
                </c:pt>
                <c:pt idx="84">
                  <c:v>7924</c:v>
                </c:pt>
                <c:pt idx="85">
                  <c:v>7932</c:v>
                </c:pt>
                <c:pt idx="86">
                  <c:v>7964</c:v>
                </c:pt>
                <c:pt idx="87">
                  <c:v>7964</c:v>
                </c:pt>
                <c:pt idx="88">
                  <c:v>7968</c:v>
                </c:pt>
                <c:pt idx="89">
                  <c:v>7984</c:v>
                </c:pt>
                <c:pt idx="90">
                  <c:v>7988</c:v>
                </c:pt>
                <c:pt idx="91">
                  <c:v>8384</c:v>
                </c:pt>
                <c:pt idx="92">
                  <c:v>8392</c:v>
                </c:pt>
                <c:pt idx="93">
                  <c:v>8400</c:v>
                </c:pt>
                <c:pt idx="94">
                  <c:v>8400</c:v>
                </c:pt>
                <c:pt idx="95">
                  <c:v>8404</c:v>
                </c:pt>
                <c:pt idx="96">
                  <c:v>8404</c:v>
                </c:pt>
                <c:pt idx="97">
                  <c:v>8409</c:v>
                </c:pt>
                <c:pt idx="98">
                  <c:v>8558</c:v>
                </c:pt>
                <c:pt idx="99">
                  <c:v>8565</c:v>
                </c:pt>
                <c:pt idx="100">
                  <c:v>8569</c:v>
                </c:pt>
                <c:pt idx="101">
                  <c:v>8570</c:v>
                </c:pt>
                <c:pt idx="102">
                  <c:v>8570</c:v>
                </c:pt>
                <c:pt idx="103">
                  <c:v>8578</c:v>
                </c:pt>
                <c:pt idx="104">
                  <c:v>8593</c:v>
                </c:pt>
                <c:pt idx="105">
                  <c:v>8616</c:v>
                </c:pt>
                <c:pt idx="106">
                  <c:v>8727</c:v>
                </c:pt>
                <c:pt idx="107">
                  <c:v>8761</c:v>
                </c:pt>
                <c:pt idx="108">
                  <c:v>8766</c:v>
                </c:pt>
                <c:pt idx="109">
                  <c:v>8773</c:v>
                </c:pt>
                <c:pt idx="110">
                  <c:v>8801</c:v>
                </c:pt>
                <c:pt idx="111">
                  <c:v>8809</c:v>
                </c:pt>
                <c:pt idx="112">
                  <c:v>8978</c:v>
                </c:pt>
                <c:pt idx="113">
                  <c:v>8979</c:v>
                </c:pt>
                <c:pt idx="114">
                  <c:v>8982</c:v>
                </c:pt>
                <c:pt idx="115">
                  <c:v>9010</c:v>
                </c:pt>
                <c:pt idx="116">
                  <c:v>9030</c:v>
                </c:pt>
                <c:pt idx="117">
                  <c:v>9031</c:v>
                </c:pt>
                <c:pt idx="118">
                  <c:v>9031</c:v>
                </c:pt>
                <c:pt idx="119">
                  <c:v>9034</c:v>
                </c:pt>
                <c:pt idx="120">
                  <c:v>9148</c:v>
                </c:pt>
                <c:pt idx="121">
                  <c:v>9188</c:v>
                </c:pt>
                <c:pt idx="122">
                  <c:v>9216</c:v>
                </c:pt>
                <c:pt idx="123">
                  <c:v>9219</c:v>
                </c:pt>
                <c:pt idx="124">
                  <c:v>9228</c:v>
                </c:pt>
                <c:pt idx="125">
                  <c:v>9232</c:v>
                </c:pt>
                <c:pt idx="126">
                  <c:v>9236</c:v>
                </c:pt>
                <c:pt idx="127">
                  <c:v>9236</c:v>
                </c:pt>
                <c:pt idx="128">
                  <c:v>9353</c:v>
                </c:pt>
                <c:pt idx="129">
                  <c:v>9439</c:v>
                </c:pt>
                <c:pt idx="130">
                  <c:v>9585</c:v>
                </c:pt>
                <c:pt idx="131">
                  <c:v>9656</c:v>
                </c:pt>
                <c:pt idx="132">
                  <c:v>9661</c:v>
                </c:pt>
                <c:pt idx="133">
                  <c:v>9842</c:v>
                </c:pt>
                <c:pt idx="134">
                  <c:v>9858</c:v>
                </c:pt>
                <c:pt idx="135">
                  <c:v>10059</c:v>
                </c:pt>
                <c:pt idx="136">
                  <c:v>10250</c:v>
                </c:pt>
                <c:pt idx="137">
                  <c:v>10277</c:v>
                </c:pt>
                <c:pt idx="138">
                  <c:v>10277</c:v>
                </c:pt>
                <c:pt idx="139">
                  <c:v>10420</c:v>
                </c:pt>
                <c:pt idx="140">
                  <c:v>10480</c:v>
                </c:pt>
                <c:pt idx="141">
                  <c:v>10487</c:v>
                </c:pt>
                <c:pt idx="142">
                  <c:v>10487</c:v>
                </c:pt>
                <c:pt idx="143">
                  <c:v>10499</c:v>
                </c:pt>
                <c:pt idx="144">
                  <c:v>10504</c:v>
                </c:pt>
                <c:pt idx="145">
                  <c:v>10508</c:v>
                </c:pt>
                <c:pt idx="146">
                  <c:v>10656</c:v>
                </c:pt>
                <c:pt idx="147">
                  <c:v>10683</c:v>
                </c:pt>
                <c:pt idx="148">
                  <c:v>10701</c:v>
                </c:pt>
                <c:pt idx="149">
                  <c:v>10719</c:v>
                </c:pt>
                <c:pt idx="150">
                  <c:v>10890</c:v>
                </c:pt>
                <c:pt idx="151">
                  <c:v>11113</c:v>
                </c:pt>
                <c:pt idx="152">
                  <c:v>11114</c:v>
                </c:pt>
                <c:pt idx="153">
                  <c:v>11286</c:v>
                </c:pt>
                <c:pt idx="154">
                  <c:v>11286</c:v>
                </c:pt>
                <c:pt idx="155">
                  <c:v>11300</c:v>
                </c:pt>
                <c:pt idx="156">
                  <c:v>11503</c:v>
                </c:pt>
                <c:pt idx="157">
                  <c:v>11516</c:v>
                </c:pt>
                <c:pt idx="158">
                  <c:v>11519</c:v>
                </c:pt>
                <c:pt idx="159">
                  <c:v>11727</c:v>
                </c:pt>
                <c:pt idx="160">
                  <c:v>11908</c:v>
                </c:pt>
                <c:pt idx="161">
                  <c:v>11916</c:v>
                </c:pt>
                <c:pt idx="162">
                  <c:v>11928</c:v>
                </c:pt>
                <c:pt idx="163">
                  <c:v>11929</c:v>
                </c:pt>
                <c:pt idx="164">
                  <c:v>11937</c:v>
                </c:pt>
                <c:pt idx="165">
                  <c:v>11948</c:v>
                </c:pt>
                <c:pt idx="166">
                  <c:v>12082</c:v>
                </c:pt>
                <c:pt idx="167">
                  <c:v>12129</c:v>
                </c:pt>
                <c:pt idx="168">
                  <c:v>12145</c:v>
                </c:pt>
                <c:pt idx="169">
                  <c:v>12337</c:v>
                </c:pt>
                <c:pt idx="170">
                  <c:v>12347</c:v>
                </c:pt>
                <c:pt idx="171">
                  <c:v>12377</c:v>
                </c:pt>
                <c:pt idx="172">
                  <c:v>12393</c:v>
                </c:pt>
                <c:pt idx="173">
                  <c:v>12511</c:v>
                </c:pt>
                <c:pt idx="174">
                  <c:v>12550</c:v>
                </c:pt>
                <c:pt idx="175">
                  <c:v>12583</c:v>
                </c:pt>
                <c:pt idx="176">
                  <c:v>12583</c:v>
                </c:pt>
                <c:pt idx="177">
                  <c:v>12583</c:v>
                </c:pt>
                <c:pt idx="178">
                  <c:v>12743</c:v>
                </c:pt>
                <c:pt idx="179">
                  <c:v>12979</c:v>
                </c:pt>
                <c:pt idx="180">
                  <c:v>12988</c:v>
                </c:pt>
                <c:pt idx="181">
                  <c:v>13007</c:v>
                </c:pt>
                <c:pt idx="182">
                  <c:v>13009</c:v>
                </c:pt>
                <c:pt idx="183">
                  <c:v>13019</c:v>
                </c:pt>
                <c:pt idx="184">
                  <c:v>13184</c:v>
                </c:pt>
                <c:pt idx="185">
                  <c:v>13212</c:v>
                </c:pt>
                <c:pt idx="186">
                  <c:v>13397</c:v>
                </c:pt>
                <c:pt idx="187">
                  <c:v>13418</c:v>
                </c:pt>
                <c:pt idx="188">
                  <c:v>13614</c:v>
                </c:pt>
                <c:pt idx="189">
                  <c:v>13636</c:v>
                </c:pt>
                <c:pt idx="190">
                  <c:v>13818</c:v>
                </c:pt>
                <c:pt idx="191">
                  <c:v>13822</c:v>
                </c:pt>
                <c:pt idx="192">
                  <c:v>14031</c:v>
                </c:pt>
                <c:pt idx="193">
                  <c:v>14031</c:v>
                </c:pt>
                <c:pt idx="194">
                  <c:v>14199</c:v>
                </c:pt>
                <c:pt idx="195">
                  <c:v>14199</c:v>
                </c:pt>
                <c:pt idx="196">
                  <c:v>14203</c:v>
                </c:pt>
                <c:pt idx="197">
                  <c:v>14416</c:v>
                </c:pt>
                <c:pt idx="198">
                  <c:v>14885</c:v>
                </c:pt>
                <c:pt idx="199">
                  <c:v>15090</c:v>
                </c:pt>
                <c:pt idx="200">
                  <c:v>15259</c:v>
                </c:pt>
                <c:pt idx="201">
                  <c:v>15312</c:v>
                </c:pt>
                <c:pt idx="202">
                  <c:v>15497</c:v>
                </c:pt>
                <c:pt idx="203">
                  <c:v>15509</c:v>
                </c:pt>
                <c:pt idx="204">
                  <c:v>15664</c:v>
                </c:pt>
              </c:numCache>
            </c:numRef>
          </c:xVal>
          <c:yVal>
            <c:numRef>
              <c:f>Active!$O$21:$O$225</c:f>
              <c:numCache>
                <c:formatCode>General</c:formatCode>
                <c:ptCount val="205"/>
                <c:pt idx="0">
                  <c:v>2.2178399634757075E-2</c:v>
                </c:pt>
                <c:pt idx="1">
                  <c:v>2.2139950362024596E-2</c:v>
                </c:pt>
                <c:pt idx="2">
                  <c:v>2.212713393778044E-2</c:v>
                </c:pt>
                <c:pt idx="3">
                  <c:v>2.1691375513479057E-2</c:v>
                </c:pt>
                <c:pt idx="4">
                  <c:v>2.091918595276851E-2</c:v>
                </c:pt>
                <c:pt idx="5">
                  <c:v>2.0880736680036038E-2</c:v>
                </c:pt>
                <c:pt idx="6">
                  <c:v>2.0880736680036038E-2</c:v>
                </c:pt>
                <c:pt idx="7">
                  <c:v>2.084228740730356E-2</c:v>
                </c:pt>
                <c:pt idx="8">
                  <c:v>2.0726939589106135E-2</c:v>
                </c:pt>
                <c:pt idx="9">
                  <c:v>2.028797705874371E-2</c:v>
                </c:pt>
                <c:pt idx="10">
                  <c:v>2.0275160634499551E-2</c:v>
                </c:pt>
                <c:pt idx="11">
                  <c:v>1.8333472361509555E-2</c:v>
                </c:pt>
                <c:pt idx="12">
                  <c:v>1.6893226687072254E-2</c:v>
                </c:pt>
                <c:pt idx="13">
                  <c:v>1.6097006330903912E-2</c:v>
                </c:pt>
                <c:pt idx="14">
                  <c:v>1.5683676649029803E-2</c:v>
                </c:pt>
                <c:pt idx="15">
                  <c:v>1.5581145255076537E-2</c:v>
                </c:pt>
                <c:pt idx="16">
                  <c:v>1.5401715315658321E-2</c:v>
                </c:pt>
                <c:pt idx="17">
                  <c:v>1.4850609073159509E-2</c:v>
                </c:pt>
                <c:pt idx="18">
                  <c:v>1.3665089830574857E-2</c:v>
                </c:pt>
                <c:pt idx="19">
                  <c:v>1.2655796421347383E-2</c:v>
                </c:pt>
                <c:pt idx="20">
                  <c:v>1.2171976406130403E-2</c:v>
                </c:pt>
                <c:pt idx="22">
                  <c:v>1.1406195057541939E-2</c:v>
                </c:pt>
                <c:pt idx="23">
                  <c:v>1.0851884708982087E-2</c:v>
                </c:pt>
                <c:pt idx="24">
                  <c:v>8.9999114057011994E-3</c:v>
                </c:pt>
                <c:pt idx="25">
                  <c:v>8.9454416026635269E-3</c:v>
                </c:pt>
                <c:pt idx="26">
                  <c:v>8.8557266329544176E-3</c:v>
                </c:pt>
                <c:pt idx="27">
                  <c:v>8.8557266329544176E-3</c:v>
                </c:pt>
                <c:pt idx="28">
                  <c:v>8.8429102087102598E-3</c:v>
                </c:pt>
                <c:pt idx="29">
                  <c:v>8.7531952390011505E-3</c:v>
                </c:pt>
                <c:pt idx="30">
                  <c:v>8.7531952390011505E-3</c:v>
                </c:pt>
                <c:pt idx="31">
                  <c:v>8.7019295420245162E-3</c:v>
                </c:pt>
                <c:pt idx="32">
                  <c:v>8.3014162843945659E-3</c:v>
                </c:pt>
                <c:pt idx="33">
                  <c:v>8.2405382692348136E-3</c:v>
                </c:pt>
                <c:pt idx="34">
                  <c:v>8.0835370722438741E-3</c:v>
                </c:pt>
                <c:pt idx="35">
                  <c:v>6.6993632538747665E-3</c:v>
                </c:pt>
                <c:pt idx="36">
                  <c:v>6.3084623144279359E-3</c:v>
                </c:pt>
                <c:pt idx="37">
                  <c:v>6.1450529053149157E-3</c:v>
                </c:pt>
                <c:pt idx="38">
                  <c:v>6.0969913143993221E-3</c:v>
                </c:pt>
                <c:pt idx="39">
                  <c:v>5.4497618900693229E-3</c:v>
                </c:pt>
                <c:pt idx="40">
                  <c:v>5.3760674506654121E-3</c:v>
                </c:pt>
                <c:pt idx="41">
                  <c:v>4.6935928596639771E-3</c:v>
                </c:pt>
                <c:pt idx="42">
                  <c:v>4.1008332383716513E-3</c:v>
                </c:pt>
                <c:pt idx="43">
                  <c:v>3.4439914958585335E-3</c:v>
                </c:pt>
                <c:pt idx="44">
                  <c:v>2.8384154503220491E-3</c:v>
                </c:pt>
                <c:pt idx="45">
                  <c:v>2.0405930411231885E-3</c:v>
                </c:pt>
                <c:pt idx="46">
                  <c:v>8.7109432884373457E-4</c:v>
                </c:pt>
                <c:pt idx="47">
                  <c:v>1.7580331359814093E-4</c:v>
                </c:pt>
                <c:pt idx="48">
                  <c:v>-4.5822941870456643E-3</c:v>
                </c:pt>
                <c:pt idx="49">
                  <c:v>-6.6521467024772442E-3</c:v>
                </c:pt>
                <c:pt idx="50">
                  <c:v>-8.6579170966880371E-3</c:v>
                </c:pt>
                <c:pt idx="51">
                  <c:v>-8.667529414871155E-3</c:v>
                </c:pt>
                <c:pt idx="52">
                  <c:v>-9.1865945967595682E-3</c:v>
                </c:pt>
                <c:pt idx="53">
                  <c:v>-9.1962069149426895E-3</c:v>
                </c:pt>
                <c:pt idx="54">
                  <c:v>-9.2314520816141228E-3</c:v>
                </c:pt>
                <c:pt idx="55">
                  <c:v>-9.2378602937362025E-3</c:v>
                </c:pt>
                <c:pt idx="56">
                  <c:v>-9.3147588392011524E-3</c:v>
                </c:pt>
                <c:pt idx="57">
                  <c:v>-9.3147588392011524E-3</c:v>
                </c:pt>
                <c:pt idx="58">
                  <c:v>-9.3532081119336273E-3</c:v>
                </c:pt>
                <c:pt idx="59">
                  <c:v>-9.3916573846661022E-3</c:v>
                </c:pt>
                <c:pt idx="60">
                  <c:v>-9.8882938241272415E-3</c:v>
                </c:pt>
                <c:pt idx="61">
                  <c:v>-9.8882938241272415E-3</c:v>
                </c:pt>
                <c:pt idx="62">
                  <c:v>-9.9075184604934807E-3</c:v>
                </c:pt>
                <c:pt idx="63">
                  <c:v>-9.9331513089817962E-3</c:v>
                </c:pt>
                <c:pt idx="64">
                  <c:v>-1.0650871066654667E-2</c:v>
                </c:pt>
                <c:pt idx="65">
                  <c:v>-1.0714953187875458E-2</c:v>
                </c:pt>
                <c:pt idx="66">
                  <c:v>-1.0766218884852092E-2</c:v>
                </c:pt>
                <c:pt idx="67">
                  <c:v>-1.1115466445505408E-2</c:v>
                </c:pt>
                <c:pt idx="68">
                  <c:v>-1.1243630687946992E-2</c:v>
                </c:pt>
                <c:pt idx="69">
                  <c:v>-1.1304508703106744E-2</c:v>
                </c:pt>
                <c:pt idx="70">
                  <c:v>-1.1342957975839219E-2</c:v>
                </c:pt>
                <c:pt idx="71">
                  <c:v>-1.191328885470427E-2</c:v>
                </c:pt>
                <c:pt idx="72">
                  <c:v>-1.2640620930560259E-2</c:v>
                </c:pt>
                <c:pt idx="73">
                  <c:v>-1.2653437354804415E-2</c:v>
                </c:pt>
                <c:pt idx="74">
                  <c:v>-1.2656641460865457E-2</c:v>
                </c:pt>
                <c:pt idx="75">
                  <c:v>-1.2666253779048574E-2</c:v>
                </c:pt>
                <c:pt idx="76">
                  <c:v>-1.2720723582086247E-2</c:v>
                </c:pt>
                <c:pt idx="77">
                  <c:v>-1.2730335900269368E-2</c:v>
                </c:pt>
                <c:pt idx="78">
                  <c:v>-1.2743152324513524E-2</c:v>
                </c:pt>
                <c:pt idx="79">
                  <c:v>-1.3156482006387634E-2</c:v>
                </c:pt>
                <c:pt idx="80">
                  <c:v>-1.3198135385181147E-2</c:v>
                </c:pt>
                <c:pt idx="81">
                  <c:v>-1.3300666779134416E-2</c:v>
                </c:pt>
                <c:pt idx="82">
                  <c:v>-1.3403198173087681E-2</c:v>
                </c:pt>
                <c:pt idx="83">
                  <c:v>-1.3790895006473475E-2</c:v>
                </c:pt>
                <c:pt idx="84">
                  <c:v>-1.3880609976182585E-2</c:v>
                </c:pt>
                <c:pt idx="85">
                  <c:v>-1.39062428246709E-2</c:v>
                </c:pt>
                <c:pt idx="86">
                  <c:v>-1.4008774218624166E-2</c:v>
                </c:pt>
                <c:pt idx="87">
                  <c:v>-1.4008774218624166E-2</c:v>
                </c:pt>
                <c:pt idx="88">
                  <c:v>-1.4021590642868325E-2</c:v>
                </c:pt>
                <c:pt idx="89">
                  <c:v>-1.4072856339844959E-2</c:v>
                </c:pt>
                <c:pt idx="90">
                  <c:v>-1.4085672764089119E-2</c:v>
                </c:pt>
                <c:pt idx="91">
                  <c:v>-1.5354498764260798E-2</c:v>
                </c:pt>
                <c:pt idx="92">
                  <c:v>-1.5380131612749117E-2</c:v>
                </c:pt>
                <c:pt idx="93">
                  <c:v>-1.5405764461237433E-2</c:v>
                </c:pt>
                <c:pt idx="94">
                  <c:v>-1.5405764461237433E-2</c:v>
                </c:pt>
                <c:pt idx="95">
                  <c:v>-1.5418580885481592E-2</c:v>
                </c:pt>
                <c:pt idx="96">
                  <c:v>-1.5418580885481592E-2</c:v>
                </c:pt>
                <c:pt idx="97">
                  <c:v>-1.543460141578679E-2</c:v>
                </c:pt>
                <c:pt idx="98">
                  <c:v>-1.591201321888169E-2</c:v>
                </c:pt>
                <c:pt idx="99">
                  <c:v>-1.5934441961308967E-2</c:v>
                </c:pt>
                <c:pt idx="100">
                  <c:v>-1.5947258385553126E-2</c:v>
                </c:pt>
                <c:pt idx="101">
                  <c:v>-1.5950462491614165E-2</c:v>
                </c:pt>
                <c:pt idx="102">
                  <c:v>-1.5950462491614165E-2</c:v>
                </c:pt>
                <c:pt idx="103">
                  <c:v>-1.597609534010248E-2</c:v>
                </c:pt>
                <c:pt idx="104">
                  <c:v>-1.6024156931018076E-2</c:v>
                </c:pt>
                <c:pt idx="105">
                  <c:v>-1.6097851370421985E-2</c:v>
                </c:pt>
                <c:pt idx="106">
                  <c:v>-1.645350714319738E-2</c:v>
                </c:pt>
                <c:pt idx="107">
                  <c:v>-1.6562446749272729E-2</c:v>
                </c:pt>
                <c:pt idx="108">
                  <c:v>-1.6578467279577926E-2</c:v>
                </c:pt>
                <c:pt idx="109">
                  <c:v>-1.6600896022005204E-2</c:v>
                </c:pt>
                <c:pt idx="110">
                  <c:v>-1.6690610991714313E-2</c:v>
                </c:pt>
                <c:pt idx="111">
                  <c:v>-1.6716243840202628E-2</c:v>
                </c:pt>
                <c:pt idx="112">
                  <c:v>-1.7257737764518322E-2</c:v>
                </c:pt>
                <c:pt idx="113">
                  <c:v>-1.726094187057936E-2</c:v>
                </c:pt>
                <c:pt idx="114">
                  <c:v>-1.7270554188762478E-2</c:v>
                </c:pt>
                <c:pt idx="115">
                  <c:v>-1.7360269158471588E-2</c:v>
                </c:pt>
                <c:pt idx="116">
                  <c:v>-1.7424351279692381E-2</c:v>
                </c:pt>
                <c:pt idx="117">
                  <c:v>-1.742755538575342E-2</c:v>
                </c:pt>
                <c:pt idx="118">
                  <c:v>-1.742755538575342E-2</c:v>
                </c:pt>
                <c:pt idx="119">
                  <c:v>-1.7437167703936537E-2</c:v>
                </c:pt>
                <c:pt idx="120">
                  <c:v>-1.7802435794895054E-2</c:v>
                </c:pt>
                <c:pt idx="121">
                  <c:v>-1.7930600037336639E-2</c:v>
                </c:pt>
                <c:pt idx="122">
                  <c:v>-1.8020315007045748E-2</c:v>
                </c:pt>
                <c:pt idx="123">
                  <c:v>-1.8029927325228866E-2</c:v>
                </c:pt>
                <c:pt idx="124">
                  <c:v>-1.8058764279778223E-2</c:v>
                </c:pt>
                <c:pt idx="125">
                  <c:v>-1.8071580704022379E-2</c:v>
                </c:pt>
                <c:pt idx="126">
                  <c:v>-1.8084397128266538E-2</c:v>
                </c:pt>
                <c:pt idx="127">
                  <c:v>-1.8084397128266538E-2</c:v>
                </c:pt>
                <c:pt idx="128">
                  <c:v>-1.845927753740817E-2</c:v>
                </c:pt>
                <c:pt idx="129">
                  <c:v>-1.8734830658657577E-2</c:v>
                </c:pt>
                <c:pt idx="130">
                  <c:v>-1.920263014356936E-2</c:v>
                </c:pt>
                <c:pt idx="131">
                  <c:v>-1.9430121673903171E-2</c:v>
                </c:pt>
                <c:pt idx="132">
                  <c:v>-1.9446142204208369E-2</c:v>
                </c:pt>
                <c:pt idx="133">
                  <c:v>-2.0026085401256534E-2</c:v>
                </c:pt>
                <c:pt idx="134">
                  <c:v>-2.0077351098233172E-2</c:v>
                </c:pt>
                <c:pt idx="135">
                  <c:v>-2.0721376416502131E-2</c:v>
                </c:pt>
                <c:pt idx="136">
                  <c:v>-2.1333360674160695E-2</c:v>
                </c:pt>
                <c:pt idx="137">
                  <c:v>-2.1419871537808763E-2</c:v>
                </c:pt>
                <c:pt idx="138">
                  <c:v>-2.1419871537808763E-2</c:v>
                </c:pt>
                <c:pt idx="139">
                  <c:v>-2.1878058704537427E-2</c:v>
                </c:pt>
                <c:pt idx="140">
                  <c:v>-2.2070305068199798E-2</c:v>
                </c:pt>
                <c:pt idx="141">
                  <c:v>-2.2092733810627076E-2</c:v>
                </c:pt>
                <c:pt idx="142">
                  <c:v>-2.2092733810627076E-2</c:v>
                </c:pt>
                <c:pt idx="143">
                  <c:v>-2.2131183083359554E-2</c:v>
                </c:pt>
                <c:pt idx="144">
                  <c:v>-2.2147203613664748E-2</c:v>
                </c:pt>
                <c:pt idx="145">
                  <c:v>-2.2160020037908908E-2</c:v>
                </c:pt>
                <c:pt idx="146">
                  <c:v>-2.2634227734942773E-2</c:v>
                </c:pt>
                <c:pt idx="147">
                  <c:v>-2.2720738598590841E-2</c:v>
                </c:pt>
                <c:pt idx="148">
                  <c:v>-2.2778412507689555E-2</c:v>
                </c:pt>
                <c:pt idx="149">
                  <c:v>-2.2836086416788262E-2</c:v>
                </c:pt>
                <c:pt idx="150">
                  <c:v>-2.3383988553226036E-2</c:v>
                </c:pt>
                <c:pt idx="151">
                  <c:v>-2.4098504204837869E-2</c:v>
                </c:pt>
                <c:pt idx="152">
                  <c:v>-2.4101708310898903E-2</c:v>
                </c:pt>
                <c:pt idx="153">
                  <c:v>-2.4652814553397719E-2</c:v>
                </c:pt>
                <c:pt idx="154">
                  <c:v>-2.4652814553397719E-2</c:v>
                </c:pt>
                <c:pt idx="155">
                  <c:v>-2.4697672038252273E-2</c:v>
                </c:pt>
                <c:pt idx="156">
                  <c:v>-2.5348105568643309E-2</c:v>
                </c:pt>
                <c:pt idx="157">
                  <c:v>-2.5389758947436829E-2</c:v>
                </c:pt>
                <c:pt idx="158">
                  <c:v>-2.5399371265619947E-2</c:v>
                </c:pt>
                <c:pt idx="159">
                  <c:v>-2.6065825326316183E-2</c:v>
                </c:pt>
                <c:pt idx="160">
                  <c:v>-2.6645768523364352E-2</c:v>
                </c:pt>
                <c:pt idx="161">
                  <c:v>-2.6671401371852664E-2</c:v>
                </c:pt>
                <c:pt idx="162">
                  <c:v>-2.6709850644585142E-2</c:v>
                </c:pt>
                <c:pt idx="163">
                  <c:v>-2.6713054750646184E-2</c:v>
                </c:pt>
                <c:pt idx="164">
                  <c:v>-2.6738687599134496E-2</c:v>
                </c:pt>
                <c:pt idx="165">
                  <c:v>-2.6773932765805933E-2</c:v>
                </c:pt>
                <c:pt idx="166">
                  <c:v>-2.7203282977985237E-2</c:v>
                </c:pt>
                <c:pt idx="167">
                  <c:v>-2.7353875962854102E-2</c:v>
                </c:pt>
                <c:pt idx="168">
                  <c:v>-2.7405141659830733E-2</c:v>
                </c:pt>
                <c:pt idx="169">
                  <c:v>-2.8020330023550338E-2</c:v>
                </c:pt>
                <c:pt idx="170">
                  <c:v>-2.8052371084160733E-2</c:v>
                </c:pt>
                <c:pt idx="171">
                  <c:v>-2.8148494265991919E-2</c:v>
                </c:pt>
                <c:pt idx="172">
                  <c:v>-2.8199759962968557E-2</c:v>
                </c:pt>
                <c:pt idx="173">
                  <c:v>-2.857784447817123E-2</c:v>
                </c:pt>
                <c:pt idx="174">
                  <c:v>-2.8702804614551769E-2</c:v>
                </c:pt>
                <c:pt idx="175">
                  <c:v>-2.8808540114566079E-2</c:v>
                </c:pt>
                <c:pt idx="176">
                  <c:v>-2.8808540114566079E-2</c:v>
                </c:pt>
                <c:pt idx="177">
                  <c:v>-2.8808540114566079E-2</c:v>
                </c:pt>
                <c:pt idx="178">
                  <c:v>-2.9321197084332416E-2</c:v>
                </c:pt>
                <c:pt idx="179">
                  <c:v>-3.0077366114737762E-2</c:v>
                </c:pt>
                <c:pt idx="180">
                  <c:v>-3.0106203069287116E-2</c:v>
                </c:pt>
                <c:pt idx="181">
                  <c:v>-3.0167081084446871E-2</c:v>
                </c:pt>
                <c:pt idx="182">
                  <c:v>-3.0173489296568948E-2</c:v>
                </c:pt>
                <c:pt idx="183">
                  <c:v>-3.0205530357179343E-2</c:v>
                </c:pt>
                <c:pt idx="184">
                  <c:v>-3.0734207857250881E-2</c:v>
                </c:pt>
                <c:pt idx="185">
                  <c:v>-3.082392282695999E-2</c:v>
                </c:pt>
                <c:pt idx="186">
                  <c:v>-3.1416682448252312E-2</c:v>
                </c:pt>
                <c:pt idx="187">
                  <c:v>-3.1483968675534144E-2</c:v>
                </c:pt>
                <c:pt idx="188">
                  <c:v>-3.2111973463497909E-2</c:v>
                </c:pt>
                <c:pt idx="189">
                  <c:v>-3.2182463796840775E-2</c:v>
                </c:pt>
                <c:pt idx="190">
                  <c:v>-3.2765611099949986E-2</c:v>
                </c:pt>
                <c:pt idx="191">
                  <c:v>-3.2778427524194145E-2</c:v>
                </c:pt>
                <c:pt idx="192">
                  <c:v>-3.3448085690951417E-2</c:v>
                </c:pt>
                <c:pt idx="193">
                  <c:v>-3.3448085690951417E-2</c:v>
                </c:pt>
                <c:pt idx="194">
                  <c:v>-3.3986375509206072E-2</c:v>
                </c:pt>
                <c:pt idx="195">
                  <c:v>-3.3986375509206072E-2</c:v>
                </c:pt>
                <c:pt idx="196">
                  <c:v>-3.3999191933450232E-2</c:v>
                </c:pt>
                <c:pt idx="197">
                  <c:v>-3.4681666524451663E-2</c:v>
                </c:pt>
                <c:pt idx="198">
                  <c:v>-3.6184392267079236E-2</c:v>
                </c:pt>
                <c:pt idx="199">
                  <c:v>-3.6841234009592355E-2</c:v>
                </c:pt>
                <c:pt idx="200">
                  <c:v>-3.7382727933908046E-2</c:v>
                </c:pt>
                <c:pt idx="201">
                  <c:v>-3.7552545555143146E-2</c:v>
                </c:pt>
                <c:pt idx="202">
                  <c:v>-3.8145305176435475E-2</c:v>
                </c:pt>
                <c:pt idx="203">
                  <c:v>-3.8183754449167946E-2</c:v>
                </c:pt>
                <c:pt idx="204">
                  <c:v>-3.8680390888629089E-2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1D7-4CE5-9E4E-926B8BBFE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6503736"/>
        <c:axId val="1"/>
      </c:scatterChart>
      <c:valAx>
        <c:axId val="4265037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03085492176071"/>
              <c:y val="0.858493207217022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-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908396946564885E-2"/>
              <c:y val="0.408806352036184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650373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984748852958266"/>
          <c:y val="0.9088076726258274"/>
          <c:w val="0.6213745266574503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47625</xdr:colOff>
      <xdr:row>18</xdr:row>
      <xdr:rowOff>19050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5DE0DB57-855A-DB37-0612-B1B2809ED4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657225</xdr:colOff>
      <xdr:row>0</xdr:row>
      <xdr:rowOff>0</xdr:rowOff>
    </xdr:from>
    <xdr:to>
      <xdr:col>27</xdr:col>
      <xdr:colOff>38100</xdr:colOff>
      <xdr:row>18</xdr:row>
      <xdr:rowOff>19050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AC7D55EB-3172-39B2-4425-80F98234FB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avso.org/sites/default/files/jaavso/v36n2/171.pdf" TargetMode="External"/><Relationship Id="rId13" Type="http://schemas.openxmlformats.org/officeDocument/2006/relationships/hyperlink" Target="http://www.konkoly.hu/cgi-bin/IBVS?6042" TargetMode="External"/><Relationship Id="rId18" Type="http://schemas.openxmlformats.org/officeDocument/2006/relationships/hyperlink" Target="http://var.astro.cz/oejv/issues/oejv0074.pdf" TargetMode="External"/><Relationship Id="rId3" Type="http://schemas.openxmlformats.org/officeDocument/2006/relationships/hyperlink" Target="http://www.konkoly.hu/cgi-bin/IBVS?5594" TargetMode="External"/><Relationship Id="rId7" Type="http://schemas.openxmlformats.org/officeDocument/2006/relationships/hyperlink" Target="http://www.aavso.org/sites/default/files/jaavso/v36n2/171.pdf" TargetMode="External"/><Relationship Id="rId12" Type="http://schemas.openxmlformats.org/officeDocument/2006/relationships/hyperlink" Target="http://www.konkoly.hu/cgi-bin/IBVS?6029" TargetMode="External"/><Relationship Id="rId17" Type="http://schemas.openxmlformats.org/officeDocument/2006/relationships/hyperlink" Target="http://www.konkoly.hu/cgi-bin/IBVS?5741" TargetMode="External"/><Relationship Id="rId2" Type="http://schemas.openxmlformats.org/officeDocument/2006/relationships/hyperlink" Target="http://var.astro.cz/oejv/issues/oejv0060.pdf" TargetMode="External"/><Relationship Id="rId16" Type="http://schemas.openxmlformats.org/officeDocument/2006/relationships/hyperlink" Target="http://vsolj.cetus-net.org/no47.pdf" TargetMode="External"/><Relationship Id="rId1" Type="http://schemas.openxmlformats.org/officeDocument/2006/relationships/hyperlink" Target="http://www.konkoly.hu/cgi-bin/IBVS?328" TargetMode="External"/><Relationship Id="rId6" Type="http://schemas.openxmlformats.org/officeDocument/2006/relationships/hyperlink" Target="http://www.konkoly.hu/cgi-bin/IBVS?5931" TargetMode="External"/><Relationship Id="rId11" Type="http://schemas.openxmlformats.org/officeDocument/2006/relationships/hyperlink" Target="http://www.konkoly.hu/cgi-bin/IBVS?5992" TargetMode="External"/><Relationship Id="rId5" Type="http://schemas.openxmlformats.org/officeDocument/2006/relationships/hyperlink" Target="http://www.konkoly.hu/cgi-bin/IBVS?5893" TargetMode="External"/><Relationship Id="rId15" Type="http://schemas.openxmlformats.org/officeDocument/2006/relationships/hyperlink" Target="http://vsolj.cetus-net.org/no47.pdf" TargetMode="External"/><Relationship Id="rId10" Type="http://schemas.openxmlformats.org/officeDocument/2006/relationships/hyperlink" Target="http://www.konkoly.hu/cgi-bin/IBVS?5893" TargetMode="External"/><Relationship Id="rId19" Type="http://schemas.openxmlformats.org/officeDocument/2006/relationships/hyperlink" Target="http://vsolj.cetus-net.org/vsoljno51.pdf" TargetMode="External"/><Relationship Id="rId4" Type="http://schemas.openxmlformats.org/officeDocument/2006/relationships/hyperlink" Target="http://var.astro.cz/oejv/issues/oejv0003.pdf" TargetMode="External"/><Relationship Id="rId9" Type="http://schemas.openxmlformats.org/officeDocument/2006/relationships/hyperlink" Target="http://www.aavso.org/sites/default/files/jaavso/v37n1/44.pdf" TargetMode="External"/><Relationship Id="rId14" Type="http://schemas.openxmlformats.org/officeDocument/2006/relationships/hyperlink" Target="http://vsolj.cetus-net.org/no4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36"/>
  <sheetViews>
    <sheetView tabSelected="1" workbookViewId="0">
      <pane xSplit="14" ySplit="22" topLeftCell="O220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5.28515625" style="1" customWidth="1"/>
    <col min="2" max="2" width="5.14062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2" t="s">
        <v>0</v>
      </c>
    </row>
    <row r="2" spans="1:6" x14ac:dyDescent="0.2">
      <c r="A2" s="1" t="s">
        <v>1</v>
      </c>
      <c r="B2" s="3" t="s">
        <v>2</v>
      </c>
    </row>
    <row r="3" spans="1:6" x14ac:dyDescent="0.2">
      <c r="C3" s="4" t="s">
        <v>3</v>
      </c>
    </row>
    <row r="4" spans="1:6" x14ac:dyDescent="0.2">
      <c r="A4" s="5" t="s">
        <v>4</v>
      </c>
      <c r="C4" s="6">
        <v>31438.742999999999</v>
      </c>
      <c r="D4" s="7">
        <v>1.746057</v>
      </c>
    </row>
    <row r="5" spans="1:6" x14ac:dyDescent="0.2">
      <c r="A5" s="8" t="s">
        <v>5</v>
      </c>
      <c r="B5"/>
      <c r="C5" s="9">
        <v>-9.5</v>
      </c>
      <c r="D5" t="s">
        <v>6</v>
      </c>
    </row>
    <row r="6" spans="1:6" x14ac:dyDescent="0.2">
      <c r="A6" s="5" t="s">
        <v>7</v>
      </c>
    </row>
    <row r="7" spans="1:6" x14ac:dyDescent="0.2">
      <c r="A7" s="1" t="s">
        <v>8</v>
      </c>
      <c r="C7" s="1">
        <f>+C4</f>
        <v>31438.742999999999</v>
      </c>
      <c r="D7" s="1" t="s">
        <v>747</v>
      </c>
    </row>
    <row r="8" spans="1:6" x14ac:dyDescent="0.2">
      <c r="A8" s="1" t="s">
        <v>9</v>
      </c>
      <c r="C8" s="1">
        <f>+D4</f>
        <v>1.746057</v>
      </c>
      <c r="D8" s="1" t="s">
        <v>747</v>
      </c>
    </row>
    <row r="9" spans="1:6" x14ac:dyDescent="0.2">
      <c r="A9" s="10" t="s">
        <v>10</v>
      </c>
      <c r="B9" s="11">
        <v>185</v>
      </c>
      <c r="C9" s="12" t="str">
        <f>"F"&amp;B9</f>
        <v>F185</v>
      </c>
      <c r="D9" s="13" t="str">
        <f>"G"&amp;B9</f>
        <v>G185</v>
      </c>
    </row>
    <row r="10" spans="1:6" x14ac:dyDescent="0.2">
      <c r="A10"/>
      <c r="B10"/>
      <c r="C10" s="14" t="s">
        <v>11</v>
      </c>
      <c r="D10" s="14" t="s">
        <v>12</v>
      </c>
      <c r="E10"/>
    </row>
    <row r="11" spans="1:6" x14ac:dyDescent="0.2">
      <c r="A11" t="s">
        <v>13</v>
      </c>
      <c r="B11"/>
      <c r="C11" s="15">
        <f ca="1">INTERCEPT(INDIRECT($D$9):G989,INDIRECT($C$9):F989)</f>
        <v>1.1508726451495206E-2</v>
      </c>
      <c r="D11" s="16"/>
      <c r="E11"/>
    </row>
    <row r="12" spans="1:6" x14ac:dyDescent="0.2">
      <c r="A12" t="s">
        <v>14</v>
      </c>
      <c r="B12"/>
      <c r="C12" s="15">
        <f ca="1">SLOPE(INDIRECT($D$9):G989,INDIRECT($C$9):F989)</f>
        <v>-3.2041060610395999E-6</v>
      </c>
      <c r="D12" s="16"/>
      <c r="E12" s="75" t="s">
        <v>746</v>
      </c>
      <c r="F12" s="76" t="s">
        <v>745</v>
      </c>
    </row>
    <row r="13" spans="1:6" x14ac:dyDescent="0.2">
      <c r="A13" t="s">
        <v>15</v>
      </c>
      <c r="B13"/>
      <c r="C13" s="16" t="s">
        <v>16</v>
      </c>
      <c r="E13" s="73" t="s">
        <v>18</v>
      </c>
      <c r="F13" s="77">
        <v>1</v>
      </c>
    </row>
    <row r="14" spans="1:6" x14ac:dyDescent="0.2">
      <c r="A14"/>
      <c r="B14"/>
      <c r="C14"/>
      <c r="E14" s="73" t="s">
        <v>20</v>
      </c>
      <c r="F14" s="78">
        <f ca="1">NOW()+15018.5+$C$5/24</f>
        <v>60581.707574768516</v>
      </c>
    </row>
    <row r="15" spans="1:6" x14ac:dyDescent="0.2">
      <c r="A15" s="17" t="s">
        <v>17</v>
      </c>
      <c r="B15"/>
      <c r="C15" s="18">
        <f ca="1">(C7+C11)+(C8+C12)*INT(MAX(F21:F3530))</f>
        <v>60267.848732731276</v>
      </c>
      <c r="E15" s="73" t="s">
        <v>22</v>
      </c>
      <c r="F15" s="78">
        <f ca="1">ROUND(2*($F$14-$C$7)/$C$8,0)/2+$F$13</f>
        <v>16691.5</v>
      </c>
    </row>
    <row r="16" spans="1:6" x14ac:dyDescent="0.2">
      <c r="A16" s="17" t="s">
        <v>19</v>
      </c>
      <c r="B16"/>
      <c r="C16" s="18">
        <f ca="1">+C8+C12</f>
        <v>1.7460537958939388</v>
      </c>
      <c r="E16" s="73" t="s">
        <v>24</v>
      </c>
      <c r="F16" s="78">
        <f ca="1">ROUND(2*($F$14-$C$15)/$C$16,0)/2+$F$13</f>
        <v>181</v>
      </c>
    </row>
    <row r="17" spans="1:17" x14ac:dyDescent="0.2">
      <c r="A17" s="10" t="s">
        <v>21</v>
      </c>
      <c r="B17"/>
      <c r="C17">
        <f>COUNT(C21:C2188)</f>
        <v>211</v>
      </c>
      <c r="E17" s="73" t="s">
        <v>743</v>
      </c>
      <c r="F17" s="79">
        <f ca="1">+$C$15+$C$16*$F$16-15018.5-$C$5/24</f>
        <v>45565.780303121413</v>
      </c>
    </row>
    <row r="18" spans="1:17" x14ac:dyDescent="0.2">
      <c r="A18" s="17" t="s">
        <v>23</v>
      </c>
      <c r="B18"/>
      <c r="C18" s="19">
        <f ca="1">+C15</f>
        <v>60267.848732731276</v>
      </c>
      <c r="D18" s="72">
        <f ca="1">+C16</f>
        <v>1.7460537958939388</v>
      </c>
      <c r="E18" s="74" t="s">
        <v>744</v>
      </c>
      <c r="F18" s="80">
        <f ca="1">+($C$15+$C$16*$F$16)-($C$16/2)-15018.5-$C$5/24</f>
        <v>45564.907276223465</v>
      </c>
    </row>
    <row r="19" spans="1:17" x14ac:dyDescent="0.2">
      <c r="E19" s="10"/>
      <c r="F19" s="20"/>
    </row>
    <row r="20" spans="1:17" x14ac:dyDescent="0.2">
      <c r="A20" s="14" t="s">
        <v>25</v>
      </c>
      <c r="B20" s="14" t="s">
        <v>26</v>
      </c>
      <c r="C20" s="14" t="s">
        <v>27</v>
      </c>
      <c r="D20" s="14" t="s">
        <v>28</v>
      </c>
      <c r="E20" s="14" t="s">
        <v>29</v>
      </c>
      <c r="F20" s="14" t="s">
        <v>30</v>
      </c>
      <c r="G20" s="14" t="s">
        <v>31</v>
      </c>
      <c r="H20" s="21" t="s">
        <v>32</v>
      </c>
      <c r="I20" s="21" t="s">
        <v>33</v>
      </c>
      <c r="J20" s="21" t="s">
        <v>34</v>
      </c>
      <c r="K20" s="21" t="s">
        <v>35</v>
      </c>
      <c r="L20" s="21" t="s">
        <v>36</v>
      </c>
      <c r="M20" s="21" t="s">
        <v>37</v>
      </c>
      <c r="N20" s="21" t="s">
        <v>38</v>
      </c>
      <c r="O20" s="21" t="s">
        <v>39</v>
      </c>
      <c r="P20" s="21" t="s">
        <v>40</v>
      </c>
      <c r="Q20" s="14" t="s">
        <v>41</v>
      </c>
    </row>
    <row r="21" spans="1:17" x14ac:dyDescent="0.2">
      <c r="A21" s="22" t="s">
        <v>42</v>
      </c>
      <c r="B21" s="23" t="s">
        <v>43</v>
      </c>
      <c r="C21" s="24">
        <v>25624.287</v>
      </c>
      <c r="D21" s="25"/>
      <c r="E21" s="26">
        <f t="shared" ref="E21:E84" si="0">+(C21-C$7)/C$8</f>
        <v>-3330.0493626496718</v>
      </c>
      <c r="F21" s="26">
        <f t="shared" ref="F21:F84" si="1">ROUND(2*E21,0)/2</f>
        <v>-3330</v>
      </c>
      <c r="G21" s="26">
        <f t="shared" ref="G21:G41" si="2">+C21-(C$7+F21*C$8)</f>
        <v>-8.6189999998168787E-2</v>
      </c>
      <c r="H21" s="26">
        <f t="shared" ref="H21:H41" si="3">+G21</f>
        <v>-8.6189999998168787E-2</v>
      </c>
      <c r="I21" s="26"/>
      <c r="J21" s="26"/>
      <c r="M21" s="26"/>
      <c r="N21" s="26"/>
      <c r="O21" s="26">
        <f t="shared" ref="O21:O41" ca="1" si="4">+C$11+C$12*$F21</f>
        <v>2.2178399634757075E-2</v>
      </c>
      <c r="P21" s="26"/>
      <c r="Q21" s="65">
        <f t="shared" ref="Q21:Q84" si="5">+C21-15018.5</f>
        <v>10605.787</v>
      </c>
    </row>
    <row r="22" spans="1:17" x14ac:dyDescent="0.2">
      <c r="A22" s="22" t="s">
        <v>42</v>
      </c>
      <c r="B22" s="23" t="s">
        <v>43</v>
      </c>
      <c r="C22" s="24">
        <v>25645.271000000001</v>
      </c>
      <c r="D22" s="25"/>
      <c r="E22" s="26">
        <f t="shared" si="0"/>
        <v>-3318.0314273818085</v>
      </c>
      <c r="F22" s="26">
        <f t="shared" si="1"/>
        <v>-3318</v>
      </c>
      <c r="G22" s="26">
        <f t="shared" si="2"/>
        <v>-5.48739999976533E-2</v>
      </c>
      <c r="H22" s="26">
        <f t="shared" si="3"/>
        <v>-5.48739999976533E-2</v>
      </c>
      <c r="I22" s="26"/>
      <c r="J22" s="26"/>
      <c r="M22" s="26"/>
      <c r="N22" s="26"/>
      <c r="O22" s="26">
        <f t="shared" ca="1" si="4"/>
        <v>2.2139950362024596E-2</v>
      </c>
      <c r="P22" s="26"/>
      <c r="Q22" s="65">
        <f t="shared" si="5"/>
        <v>10626.771000000001</v>
      </c>
    </row>
    <row r="23" spans="1:17" x14ac:dyDescent="0.2">
      <c r="A23" s="22" t="s">
        <v>42</v>
      </c>
      <c r="B23" s="23" t="s">
        <v>43</v>
      </c>
      <c r="C23" s="24">
        <v>25652.274000000001</v>
      </c>
      <c r="D23" s="25"/>
      <c r="E23" s="26">
        <f t="shared" si="0"/>
        <v>-3314.0206763009442</v>
      </c>
      <c r="F23" s="26">
        <f t="shared" si="1"/>
        <v>-3314</v>
      </c>
      <c r="G23" s="26">
        <f t="shared" si="2"/>
        <v>-3.6101999998209067E-2</v>
      </c>
      <c r="H23" s="26">
        <f t="shared" si="3"/>
        <v>-3.6101999998209067E-2</v>
      </c>
      <c r="I23" s="26"/>
      <c r="J23" s="26"/>
      <c r="M23" s="26"/>
      <c r="N23" s="26"/>
      <c r="O23" s="26">
        <f t="shared" ca="1" si="4"/>
        <v>2.212713393778044E-2</v>
      </c>
      <c r="P23" s="26"/>
      <c r="Q23" s="65">
        <f t="shared" si="5"/>
        <v>10633.774000000001</v>
      </c>
    </row>
    <row r="24" spans="1:17" x14ac:dyDescent="0.2">
      <c r="A24" s="22" t="s">
        <v>44</v>
      </c>
      <c r="B24" s="23" t="s">
        <v>43</v>
      </c>
      <c r="C24" s="24">
        <v>25889.705999999998</v>
      </c>
      <c r="D24" s="27"/>
      <c r="E24" s="26">
        <f t="shared" si="0"/>
        <v>-3178.0388612742886</v>
      </c>
      <c r="F24" s="26">
        <f t="shared" si="1"/>
        <v>-3178</v>
      </c>
      <c r="G24" s="26">
        <f t="shared" si="2"/>
        <v>-6.7854000000806991E-2</v>
      </c>
      <c r="H24" s="26">
        <f t="shared" si="3"/>
        <v>-6.7854000000806991E-2</v>
      </c>
      <c r="I24" s="26"/>
      <c r="J24" s="26"/>
      <c r="M24" s="26"/>
      <c r="N24" s="26"/>
      <c r="O24" s="26">
        <f t="shared" ca="1" si="4"/>
        <v>2.1691375513479057E-2</v>
      </c>
      <c r="P24" s="26"/>
      <c r="Q24" s="65">
        <f t="shared" si="5"/>
        <v>10871.205999999998</v>
      </c>
    </row>
    <row r="25" spans="1:17" x14ac:dyDescent="0.2">
      <c r="A25" s="22" t="s">
        <v>45</v>
      </c>
      <c r="B25" s="23" t="s">
        <v>43</v>
      </c>
      <c r="C25" s="24">
        <v>26310.514999999999</v>
      </c>
      <c r="D25" s="27"/>
      <c r="E25" s="26">
        <f t="shared" si="0"/>
        <v>-2937.0335561782917</v>
      </c>
      <c r="F25" s="26">
        <f t="shared" si="1"/>
        <v>-2937</v>
      </c>
      <c r="G25" s="26">
        <f t="shared" si="2"/>
        <v>-5.8591000000888016E-2</v>
      </c>
      <c r="H25" s="26">
        <f t="shared" si="3"/>
        <v>-5.8591000000888016E-2</v>
      </c>
      <c r="I25" s="26"/>
      <c r="J25" s="26"/>
      <c r="M25" s="26"/>
      <c r="N25" s="26"/>
      <c r="O25" s="26">
        <f t="shared" ca="1" si="4"/>
        <v>2.091918595276851E-2</v>
      </c>
      <c r="P25" s="26"/>
      <c r="Q25" s="65">
        <f t="shared" si="5"/>
        <v>11292.014999999999</v>
      </c>
    </row>
    <row r="26" spans="1:17" x14ac:dyDescent="0.2">
      <c r="A26" s="22" t="s">
        <v>45</v>
      </c>
      <c r="B26" s="23" t="s">
        <v>43</v>
      </c>
      <c r="C26" s="24">
        <v>26331.462</v>
      </c>
      <c r="D26" s="27"/>
      <c r="E26" s="26">
        <f t="shared" si="0"/>
        <v>-2925.0368115130259</v>
      </c>
      <c r="F26" s="26">
        <f t="shared" si="1"/>
        <v>-2925</v>
      </c>
      <c r="G26" s="26">
        <f t="shared" si="2"/>
        <v>-6.4274999996996485E-2</v>
      </c>
      <c r="H26" s="26">
        <f t="shared" si="3"/>
        <v>-6.4274999996996485E-2</v>
      </c>
      <c r="I26" s="26"/>
      <c r="J26" s="26"/>
      <c r="M26" s="26"/>
      <c r="N26" s="26"/>
      <c r="O26" s="26">
        <f t="shared" ca="1" si="4"/>
        <v>2.0880736680036038E-2</v>
      </c>
      <c r="P26" s="26"/>
      <c r="Q26" s="65">
        <f t="shared" si="5"/>
        <v>11312.962</v>
      </c>
    </row>
    <row r="27" spans="1:17" x14ac:dyDescent="0.2">
      <c r="A27" s="22" t="s">
        <v>42</v>
      </c>
      <c r="B27" s="23" t="s">
        <v>43</v>
      </c>
      <c r="C27" s="24">
        <v>26331.483</v>
      </c>
      <c r="D27" s="27"/>
      <c r="E27" s="26">
        <f t="shared" si="0"/>
        <v>-2925.0247844142536</v>
      </c>
      <c r="F27" s="26">
        <f t="shared" si="1"/>
        <v>-2925</v>
      </c>
      <c r="G27" s="26">
        <f t="shared" si="2"/>
        <v>-4.32749999963562E-2</v>
      </c>
      <c r="H27" s="26">
        <f t="shared" si="3"/>
        <v>-4.32749999963562E-2</v>
      </c>
      <c r="I27" s="26"/>
      <c r="J27" s="26"/>
      <c r="M27" s="26"/>
      <c r="N27" s="26"/>
      <c r="O27" s="26">
        <f t="shared" ca="1" si="4"/>
        <v>2.0880736680036038E-2</v>
      </c>
      <c r="P27" s="26"/>
      <c r="Q27" s="65">
        <f t="shared" si="5"/>
        <v>11312.983</v>
      </c>
    </row>
    <row r="28" spans="1:17" x14ac:dyDescent="0.2">
      <c r="A28" s="22" t="s">
        <v>42</v>
      </c>
      <c r="B28" s="23" t="s">
        <v>43</v>
      </c>
      <c r="C28" s="24">
        <v>26352.417000000001</v>
      </c>
      <c r="D28" s="27"/>
      <c r="E28" s="26">
        <f t="shared" si="0"/>
        <v>-2913.0354850958461</v>
      </c>
      <c r="F28" s="26">
        <f t="shared" si="1"/>
        <v>-2913</v>
      </c>
      <c r="G28" s="26">
        <f t="shared" si="2"/>
        <v>-6.1958999998751096E-2</v>
      </c>
      <c r="H28" s="26">
        <f t="shared" si="3"/>
        <v>-6.1958999998751096E-2</v>
      </c>
      <c r="I28" s="26"/>
      <c r="J28" s="26"/>
      <c r="M28" s="26"/>
      <c r="N28" s="26"/>
      <c r="O28" s="26">
        <f t="shared" ca="1" si="4"/>
        <v>2.084228740730356E-2</v>
      </c>
      <c r="P28" s="26"/>
      <c r="Q28" s="65">
        <f t="shared" si="5"/>
        <v>11333.917000000001</v>
      </c>
    </row>
    <row r="29" spans="1:17" x14ac:dyDescent="0.2">
      <c r="A29" s="22" t="s">
        <v>42</v>
      </c>
      <c r="B29" s="23" t="s">
        <v>43</v>
      </c>
      <c r="C29" s="24">
        <v>26415.308000000001</v>
      </c>
      <c r="D29" s="27"/>
      <c r="E29" s="26">
        <f t="shared" si="0"/>
        <v>-2877.0166151505923</v>
      </c>
      <c r="F29" s="26">
        <f t="shared" si="1"/>
        <v>-2877</v>
      </c>
      <c r="G29" s="26">
        <f t="shared" si="2"/>
        <v>-2.9010999998718034E-2</v>
      </c>
      <c r="H29" s="26">
        <f t="shared" si="3"/>
        <v>-2.9010999998718034E-2</v>
      </c>
      <c r="I29" s="26"/>
      <c r="J29" s="26"/>
      <c r="M29" s="26"/>
      <c r="N29" s="26"/>
      <c r="O29" s="26">
        <f t="shared" ca="1" si="4"/>
        <v>2.0726939589106135E-2</v>
      </c>
      <c r="P29" s="26"/>
      <c r="Q29" s="65">
        <f t="shared" si="5"/>
        <v>11396.808000000001</v>
      </c>
    </row>
    <row r="30" spans="1:17" x14ac:dyDescent="0.2">
      <c r="A30" s="22" t="s">
        <v>45</v>
      </c>
      <c r="B30" s="23" t="s">
        <v>43</v>
      </c>
      <c r="C30" s="24">
        <v>26654.502</v>
      </c>
      <c r="D30" s="27"/>
      <c r="E30" s="26">
        <f t="shared" si="0"/>
        <v>-2740.0256692650919</v>
      </c>
      <c r="F30" s="26">
        <f t="shared" si="1"/>
        <v>-2740</v>
      </c>
      <c r="G30" s="26">
        <f t="shared" si="2"/>
        <v>-4.4819999999162974E-2</v>
      </c>
      <c r="H30" s="26">
        <f t="shared" si="3"/>
        <v>-4.4819999999162974E-2</v>
      </c>
      <c r="I30" s="26"/>
      <c r="J30" s="26"/>
      <c r="M30" s="26"/>
      <c r="N30" s="26"/>
      <c r="O30" s="26">
        <f t="shared" ca="1" si="4"/>
        <v>2.028797705874371E-2</v>
      </c>
      <c r="P30" s="26"/>
      <c r="Q30" s="65">
        <f t="shared" si="5"/>
        <v>11636.002</v>
      </c>
    </row>
    <row r="31" spans="1:17" x14ac:dyDescent="0.2">
      <c r="A31" s="22" t="s">
        <v>42</v>
      </c>
      <c r="B31" s="23" t="s">
        <v>43</v>
      </c>
      <c r="C31" s="24">
        <v>26661.508999999998</v>
      </c>
      <c r="D31" s="27"/>
      <c r="E31" s="26">
        <f t="shared" si="0"/>
        <v>-2736.0126273082724</v>
      </c>
      <c r="F31" s="26">
        <f t="shared" si="1"/>
        <v>-2736</v>
      </c>
      <c r="G31" s="26">
        <f t="shared" si="2"/>
        <v>-2.2047999998903833E-2</v>
      </c>
      <c r="H31" s="26">
        <f t="shared" si="3"/>
        <v>-2.2047999998903833E-2</v>
      </c>
      <c r="I31" s="26"/>
      <c r="J31" s="26"/>
      <c r="M31" s="26"/>
      <c r="N31" s="26"/>
      <c r="O31" s="26">
        <f t="shared" ca="1" si="4"/>
        <v>2.0275160634499551E-2</v>
      </c>
      <c r="P31" s="26"/>
      <c r="Q31" s="65">
        <f t="shared" si="5"/>
        <v>11643.008999999998</v>
      </c>
    </row>
    <row r="32" spans="1:17" x14ac:dyDescent="0.2">
      <c r="A32" s="22" t="s">
        <v>42</v>
      </c>
      <c r="B32" s="23" t="s">
        <v>43</v>
      </c>
      <c r="C32" s="24">
        <v>27719.526999999998</v>
      </c>
      <c r="D32" s="27"/>
      <c r="E32" s="26">
        <f t="shared" si="0"/>
        <v>-2130.0656278689644</v>
      </c>
      <c r="F32" s="26">
        <f t="shared" si="1"/>
        <v>-2130</v>
      </c>
      <c r="G32" s="26">
        <f t="shared" si="2"/>
        <v>-0.11459000000104425</v>
      </c>
      <c r="H32" s="26">
        <f t="shared" si="3"/>
        <v>-0.11459000000104425</v>
      </c>
      <c r="I32" s="26"/>
      <c r="J32" s="26"/>
      <c r="M32" s="26"/>
      <c r="N32" s="26"/>
      <c r="O32" s="26">
        <f t="shared" ca="1" si="4"/>
        <v>1.8333472361509555E-2</v>
      </c>
      <c r="P32" s="26"/>
      <c r="Q32" s="65">
        <f t="shared" si="5"/>
        <v>12701.026999999998</v>
      </c>
    </row>
    <row r="33" spans="1:17" x14ac:dyDescent="0.2">
      <c r="A33" s="22" t="s">
        <v>45</v>
      </c>
      <c r="B33" s="23" t="s">
        <v>46</v>
      </c>
      <c r="C33" s="24">
        <v>28504.542000000001</v>
      </c>
      <c r="D33" s="27"/>
      <c r="E33" s="26">
        <f t="shared" si="0"/>
        <v>-1680.4726306185864</v>
      </c>
      <c r="F33" s="26">
        <f t="shared" si="1"/>
        <v>-1680.5</v>
      </c>
      <c r="G33" s="26">
        <f t="shared" si="2"/>
        <v>4.7788500003662193E-2</v>
      </c>
      <c r="H33" s="26">
        <f t="shared" si="3"/>
        <v>4.7788500003662193E-2</v>
      </c>
      <c r="I33" s="26"/>
      <c r="J33" s="26"/>
      <c r="M33" s="26"/>
      <c r="N33" s="26"/>
      <c r="O33" s="26">
        <f t="shared" ca="1" si="4"/>
        <v>1.6893226687072254E-2</v>
      </c>
      <c r="P33" s="26"/>
      <c r="Q33" s="65">
        <f t="shared" si="5"/>
        <v>13486.042000000001</v>
      </c>
    </row>
    <row r="34" spans="1:17" x14ac:dyDescent="0.2">
      <c r="A34" s="22" t="s">
        <v>45</v>
      </c>
      <c r="B34" s="23" t="s">
        <v>43</v>
      </c>
      <c r="C34" s="24">
        <v>28938.362000000001</v>
      </c>
      <c r="D34" s="27"/>
      <c r="E34" s="26">
        <f t="shared" si="0"/>
        <v>-1432.015678755045</v>
      </c>
      <c r="F34" s="26">
        <f t="shared" si="1"/>
        <v>-1432</v>
      </c>
      <c r="G34" s="26">
        <f t="shared" si="2"/>
        <v>-2.7375999998184852E-2</v>
      </c>
      <c r="H34" s="26">
        <f t="shared" si="3"/>
        <v>-2.7375999998184852E-2</v>
      </c>
      <c r="I34" s="26"/>
      <c r="J34" s="26"/>
      <c r="M34" s="26"/>
      <c r="N34" s="26"/>
      <c r="O34" s="26">
        <f t="shared" ca="1" si="4"/>
        <v>1.6097006330903912E-2</v>
      </c>
      <c r="P34" s="26"/>
      <c r="Q34" s="65">
        <f t="shared" si="5"/>
        <v>13919.862000000001</v>
      </c>
    </row>
    <row r="35" spans="1:17" x14ac:dyDescent="0.2">
      <c r="A35" s="22" t="s">
        <v>42</v>
      </c>
      <c r="B35" s="23" t="s">
        <v>43</v>
      </c>
      <c r="C35" s="24">
        <v>29163.628000000001</v>
      </c>
      <c r="D35" s="27"/>
      <c r="E35" s="26">
        <f t="shared" si="0"/>
        <v>-1303.0015629501202</v>
      </c>
      <c r="F35" s="26">
        <f t="shared" si="1"/>
        <v>-1303</v>
      </c>
      <c r="G35" s="26">
        <f t="shared" si="2"/>
        <v>-2.728999996179482E-3</v>
      </c>
      <c r="H35" s="26">
        <f t="shared" si="3"/>
        <v>-2.728999996179482E-3</v>
      </c>
      <c r="I35" s="26"/>
      <c r="J35" s="26"/>
      <c r="M35" s="26"/>
      <c r="N35" s="26"/>
      <c r="O35" s="26">
        <f t="shared" ca="1" si="4"/>
        <v>1.5683676649029803E-2</v>
      </c>
      <c r="P35" s="26"/>
      <c r="Q35" s="65">
        <f t="shared" si="5"/>
        <v>14145.128000000001</v>
      </c>
    </row>
    <row r="36" spans="1:17" x14ac:dyDescent="0.2">
      <c r="A36" s="22" t="s">
        <v>42</v>
      </c>
      <c r="B36" s="23" t="s">
        <v>43</v>
      </c>
      <c r="C36" s="24">
        <v>29219.467000000001</v>
      </c>
      <c r="D36" s="27"/>
      <c r="E36" s="26">
        <f t="shared" si="0"/>
        <v>-1271.0215073161976</v>
      </c>
      <c r="F36" s="26">
        <f t="shared" si="1"/>
        <v>-1271</v>
      </c>
      <c r="G36" s="26">
        <f t="shared" si="2"/>
        <v>-3.755299999829731E-2</v>
      </c>
      <c r="H36" s="26">
        <f t="shared" si="3"/>
        <v>-3.755299999829731E-2</v>
      </c>
      <c r="I36" s="26"/>
      <c r="J36" s="26"/>
      <c r="M36" s="26"/>
      <c r="N36" s="26"/>
      <c r="O36" s="26">
        <f t="shared" ca="1" si="4"/>
        <v>1.5581145255076537E-2</v>
      </c>
      <c r="P36" s="26"/>
      <c r="Q36" s="65">
        <f t="shared" si="5"/>
        <v>14200.967000000001</v>
      </c>
    </row>
    <row r="37" spans="1:17" x14ac:dyDescent="0.2">
      <c r="A37" s="22" t="s">
        <v>42</v>
      </c>
      <c r="B37" s="23" t="s">
        <v>43</v>
      </c>
      <c r="C37" s="24">
        <v>29317.27</v>
      </c>
      <c r="D37" s="27"/>
      <c r="E37" s="26">
        <f t="shared" si="0"/>
        <v>-1215.0078720225044</v>
      </c>
      <c r="F37" s="26">
        <f t="shared" si="1"/>
        <v>-1215</v>
      </c>
      <c r="G37" s="26">
        <f t="shared" si="2"/>
        <v>-1.374500000019907E-2</v>
      </c>
      <c r="H37" s="26">
        <f t="shared" si="3"/>
        <v>-1.374500000019907E-2</v>
      </c>
      <c r="I37" s="26"/>
      <c r="J37" s="26"/>
      <c r="M37" s="26"/>
      <c r="N37" s="26"/>
      <c r="O37" s="26">
        <f t="shared" ca="1" si="4"/>
        <v>1.5401715315658321E-2</v>
      </c>
      <c r="P37" s="26"/>
      <c r="Q37" s="65">
        <f t="shared" si="5"/>
        <v>14298.77</v>
      </c>
    </row>
    <row r="38" spans="1:17" x14ac:dyDescent="0.2">
      <c r="A38" s="22" t="s">
        <v>42</v>
      </c>
      <c r="B38" s="23" t="s">
        <v>43</v>
      </c>
      <c r="C38" s="24">
        <v>29617.535</v>
      </c>
      <c r="D38" s="27"/>
      <c r="E38" s="26">
        <f t="shared" si="0"/>
        <v>-1043.0404047519633</v>
      </c>
      <c r="F38" s="26">
        <f t="shared" si="1"/>
        <v>-1043</v>
      </c>
      <c r="G38" s="26">
        <f t="shared" si="2"/>
        <v>-7.0549000000028173E-2</v>
      </c>
      <c r="H38" s="26">
        <f t="shared" si="3"/>
        <v>-7.0549000000028173E-2</v>
      </c>
      <c r="I38" s="26"/>
      <c r="J38" s="26"/>
      <c r="M38" s="26"/>
      <c r="N38" s="26"/>
      <c r="O38" s="26">
        <f t="shared" ca="1" si="4"/>
        <v>1.4850609073159509E-2</v>
      </c>
      <c r="P38" s="26"/>
      <c r="Q38" s="65">
        <f t="shared" si="5"/>
        <v>14599.035</v>
      </c>
    </row>
    <row r="39" spans="1:17" x14ac:dyDescent="0.2">
      <c r="A39" s="22" t="s">
        <v>42</v>
      </c>
      <c r="B39" s="23" t="s">
        <v>43</v>
      </c>
      <c r="C39" s="24">
        <v>30263.626</v>
      </c>
      <c r="D39" s="27"/>
      <c r="E39" s="26">
        <f t="shared" si="0"/>
        <v>-673.01182034721569</v>
      </c>
      <c r="F39" s="26">
        <f t="shared" si="1"/>
        <v>-673</v>
      </c>
      <c r="G39" s="26">
        <f t="shared" si="2"/>
        <v>-2.0638999998482177E-2</v>
      </c>
      <c r="H39" s="26">
        <f t="shared" si="3"/>
        <v>-2.0638999998482177E-2</v>
      </c>
      <c r="I39" s="26"/>
      <c r="J39" s="26"/>
      <c r="M39" s="26"/>
      <c r="N39" s="26"/>
      <c r="O39" s="26">
        <f t="shared" ca="1" si="4"/>
        <v>1.3665089830574857E-2</v>
      </c>
      <c r="P39" s="26"/>
      <c r="Q39" s="65">
        <f t="shared" si="5"/>
        <v>15245.126</v>
      </c>
    </row>
    <row r="40" spans="1:17" x14ac:dyDescent="0.2">
      <c r="A40" s="22" t="s">
        <v>47</v>
      </c>
      <c r="B40" s="23" t="s">
        <v>43</v>
      </c>
      <c r="C40" s="24">
        <v>30813.642</v>
      </c>
      <c r="D40" s="27"/>
      <c r="E40" s="26">
        <f t="shared" si="0"/>
        <v>-358.00721282294836</v>
      </c>
      <c r="F40" s="26">
        <f t="shared" si="1"/>
        <v>-358</v>
      </c>
      <c r="G40" s="26">
        <f t="shared" si="2"/>
        <v>-1.2593999999808148E-2</v>
      </c>
      <c r="H40" s="26">
        <f t="shared" si="3"/>
        <v>-1.2593999999808148E-2</v>
      </c>
      <c r="I40" s="26"/>
      <c r="J40" s="26"/>
      <c r="M40" s="26"/>
      <c r="N40" s="26"/>
      <c r="O40" s="26">
        <f t="shared" ca="1" si="4"/>
        <v>1.2655796421347383E-2</v>
      </c>
      <c r="P40" s="26"/>
      <c r="Q40" s="65">
        <f t="shared" si="5"/>
        <v>15795.142</v>
      </c>
    </row>
    <row r="41" spans="1:17" x14ac:dyDescent="0.2">
      <c r="A41" s="22" t="s">
        <v>42</v>
      </c>
      <c r="B41" s="23" t="s">
        <v>43</v>
      </c>
      <c r="C41" s="24">
        <v>31077.359</v>
      </c>
      <c r="D41" s="27"/>
      <c r="E41" s="26">
        <f t="shared" si="0"/>
        <v>-206.97147916705939</v>
      </c>
      <c r="F41" s="26">
        <f t="shared" si="1"/>
        <v>-207</v>
      </c>
      <c r="G41" s="26">
        <f t="shared" si="2"/>
        <v>4.9799000000348315E-2</v>
      </c>
      <c r="H41" s="26">
        <f t="shared" si="3"/>
        <v>4.9799000000348315E-2</v>
      </c>
      <c r="I41" s="26"/>
      <c r="J41" s="26"/>
      <c r="M41" s="26"/>
      <c r="N41" s="26"/>
      <c r="O41" s="26">
        <f t="shared" ca="1" si="4"/>
        <v>1.2171976406130403E-2</v>
      </c>
      <c r="P41" s="26"/>
      <c r="Q41" s="65">
        <f t="shared" si="5"/>
        <v>16058.859</v>
      </c>
    </row>
    <row r="42" spans="1:17" x14ac:dyDescent="0.2">
      <c r="A42" s="1" t="s">
        <v>48</v>
      </c>
      <c r="C42" s="27">
        <v>31438.742999999999</v>
      </c>
      <c r="D42" s="27" t="s">
        <v>16</v>
      </c>
      <c r="E42" s="1">
        <f t="shared" si="0"/>
        <v>0</v>
      </c>
      <c r="F42" s="1">
        <f t="shared" si="1"/>
        <v>0</v>
      </c>
      <c r="H42" s="13">
        <v>0</v>
      </c>
      <c r="Q42" s="66">
        <f t="shared" si="5"/>
        <v>16420.242999999999</v>
      </c>
    </row>
    <row r="43" spans="1:17" x14ac:dyDescent="0.2">
      <c r="A43" s="22" t="s">
        <v>47</v>
      </c>
      <c r="B43" s="23" t="s">
        <v>43</v>
      </c>
      <c r="C43" s="24">
        <v>31494.616000000002</v>
      </c>
      <c r="D43" s="27"/>
      <c r="E43" s="26">
        <f t="shared" si="0"/>
        <v>31.99952807955481</v>
      </c>
      <c r="F43" s="26">
        <f t="shared" si="1"/>
        <v>32</v>
      </c>
      <c r="G43" s="26">
        <f t="shared" ref="G43:G74" si="6">+C43-(C$7+F43*C$8)</f>
        <v>-8.2399999519111589E-4</v>
      </c>
      <c r="H43" s="26">
        <f t="shared" ref="H43:H68" si="7">+G43</f>
        <v>-8.2399999519111589E-4</v>
      </c>
      <c r="I43" s="26"/>
      <c r="J43" s="26"/>
      <c r="M43" s="26"/>
      <c r="N43" s="26"/>
      <c r="O43" s="26">
        <f t="shared" ref="O43:O74" ca="1" si="8">+C$11+C$12*$F43</f>
        <v>1.1406195057541939E-2</v>
      </c>
      <c r="P43" s="26"/>
      <c r="Q43" s="65">
        <f t="shared" si="5"/>
        <v>16476.116000000002</v>
      </c>
    </row>
    <row r="44" spans="1:17" x14ac:dyDescent="0.2">
      <c r="A44" s="22" t="s">
        <v>47</v>
      </c>
      <c r="B44" s="23" t="s">
        <v>43</v>
      </c>
      <c r="C44" s="24">
        <v>31796.68</v>
      </c>
      <c r="D44" s="27"/>
      <c r="E44" s="26">
        <f t="shared" si="0"/>
        <v>204.99731681153693</v>
      </c>
      <c r="F44" s="26">
        <f t="shared" si="1"/>
        <v>205</v>
      </c>
      <c r="G44" s="26">
        <f t="shared" si="6"/>
        <v>-4.6849999998812564E-3</v>
      </c>
      <c r="H44" s="26">
        <f t="shared" si="7"/>
        <v>-4.6849999998812564E-3</v>
      </c>
      <c r="I44" s="26"/>
      <c r="J44" s="26"/>
      <c r="M44" s="26"/>
      <c r="N44" s="26"/>
      <c r="O44" s="26">
        <f t="shared" ca="1" si="8"/>
        <v>1.0851884708982087E-2</v>
      </c>
      <c r="P44" s="26"/>
      <c r="Q44" s="65">
        <f t="shared" si="5"/>
        <v>16778.18</v>
      </c>
    </row>
    <row r="45" spans="1:17" x14ac:dyDescent="0.2">
      <c r="A45" s="22" t="s">
        <v>47</v>
      </c>
      <c r="B45" s="23" t="s">
        <v>43</v>
      </c>
      <c r="C45" s="24">
        <v>32805.911</v>
      </c>
      <c r="D45" s="27"/>
      <c r="E45" s="26">
        <f t="shared" si="0"/>
        <v>783.00307492825345</v>
      </c>
      <c r="F45" s="26">
        <f t="shared" si="1"/>
        <v>783</v>
      </c>
      <c r="G45" s="26">
        <f t="shared" si="6"/>
        <v>5.3689999986090697E-3</v>
      </c>
      <c r="H45" s="26">
        <f t="shared" si="7"/>
        <v>5.3689999986090697E-3</v>
      </c>
      <c r="I45" s="26"/>
      <c r="J45" s="26"/>
      <c r="M45" s="26"/>
      <c r="N45" s="26"/>
      <c r="O45" s="26">
        <f t="shared" ca="1" si="8"/>
        <v>8.9999114057011994E-3</v>
      </c>
      <c r="P45" s="26"/>
      <c r="Q45" s="65">
        <f t="shared" si="5"/>
        <v>17787.411</v>
      </c>
    </row>
    <row r="46" spans="1:17" x14ac:dyDescent="0.2">
      <c r="A46" s="22" t="s">
        <v>42</v>
      </c>
      <c r="B46" s="23" t="s">
        <v>43</v>
      </c>
      <c r="C46" s="24">
        <v>32835.603000000003</v>
      </c>
      <c r="D46" s="27"/>
      <c r="E46" s="26">
        <f t="shared" si="0"/>
        <v>800.00824715344584</v>
      </c>
      <c r="F46" s="26">
        <f t="shared" si="1"/>
        <v>800</v>
      </c>
      <c r="G46" s="26">
        <f t="shared" si="6"/>
        <v>1.4400000007299241E-2</v>
      </c>
      <c r="H46" s="26">
        <f t="shared" si="7"/>
        <v>1.4400000007299241E-2</v>
      </c>
      <c r="I46" s="26"/>
      <c r="J46" s="26"/>
      <c r="M46" s="26"/>
      <c r="N46" s="26"/>
      <c r="O46" s="26">
        <f t="shared" ca="1" si="8"/>
        <v>8.9454416026635269E-3</v>
      </c>
      <c r="P46" s="26"/>
      <c r="Q46" s="65">
        <f t="shared" si="5"/>
        <v>17817.103000000003</v>
      </c>
    </row>
    <row r="47" spans="1:17" x14ac:dyDescent="0.2">
      <c r="A47" s="22" t="s">
        <v>49</v>
      </c>
      <c r="B47" s="23" t="s">
        <v>43</v>
      </c>
      <c r="C47" s="24">
        <v>32884.482000000004</v>
      </c>
      <c r="D47" s="27"/>
      <c r="E47" s="26">
        <f t="shared" si="0"/>
        <v>828.00217862303759</v>
      </c>
      <c r="F47" s="26">
        <f t="shared" si="1"/>
        <v>828</v>
      </c>
      <c r="G47" s="26">
        <f t="shared" si="6"/>
        <v>3.8040000072214752E-3</v>
      </c>
      <c r="H47" s="26">
        <f t="shared" si="7"/>
        <v>3.8040000072214752E-3</v>
      </c>
      <c r="I47" s="26"/>
      <c r="J47" s="26"/>
      <c r="M47" s="26"/>
      <c r="N47" s="26"/>
      <c r="O47" s="26">
        <f t="shared" ca="1" si="8"/>
        <v>8.8557266329544176E-3</v>
      </c>
      <c r="P47" s="26"/>
      <c r="Q47" s="65">
        <f t="shared" si="5"/>
        <v>17865.982000000004</v>
      </c>
    </row>
    <row r="48" spans="1:17" x14ac:dyDescent="0.2">
      <c r="A48" s="22" t="s">
        <v>42</v>
      </c>
      <c r="B48" s="23" t="s">
        <v>43</v>
      </c>
      <c r="C48" s="24">
        <v>32884.51</v>
      </c>
      <c r="D48" s="27"/>
      <c r="E48" s="26">
        <f t="shared" si="0"/>
        <v>828.01821475473218</v>
      </c>
      <c r="F48" s="26">
        <f t="shared" si="1"/>
        <v>828</v>
      </c>
      <c r="G48" s="26">
        <f t="shared" si="6"/>
        <v>3.1804000005649868E-2</v>
      </c>
      <c r="H48" s="26">
        <f t="shared" si="7"/>
        <v>3.1804000005649868E-2</v>
      </c>
      <c r="I48" s="26"/>
      <c r="J48" s="26"/>
      <c r="M48" s="26"/>
      <c r="N48" s="26"/>
      <c r="O48" s="26">
        <f t="shared" ca="1" si="8"/>
        <v>8.8557266329544176E-3</v>
      </c>
      <c r="P48" s="26"/>
      <c r="Q48" s="65">
        <f t="shared" si="5"/>
        <v>17866.010000000002</v>
      </c>
    </row>
    <row r="49" spans="1:17" x14ac:dyDescent="0.2">
      <c r="A49" s="22" t="s">
        <v>42</v>
      </c>
      <c r="B49" s="23" t="s">
        <v>43</v>
      </c>
      <c r="C49" s="24">
        <v>32891.485000000001</v>
      </c>
      <c r="D49" s="27"/>
      <c r="E49" s="26">
        <f t="shared" si="0"/>
        <v>832.01292970389977</v>
      </c>
      <c r="F49" s="26">
        <f t="shared" si="1"/>
        <v>832</v>
      </c>
      <c r="G49" s="26">
        <f t="shared" si="6"/>
        <v>2.257600000302773E-2</v>
      </c>
      <c r="H49" s="26">
        <f t="shared" si="7"/>
        <v>2.257600000302773E-2</v>
      </c>
      <c r="I49" s="26"/>
      <c r="J49" s="26"/>
      <c r="M49" s="26"/>
      <c r="N49" s="26"/>
      <c r="O49" s="26">
        <f t="shared" ca="1" si="8"/>
        <v>8.8429102087102598E-3</v>
      </c>
      <c r="P49" s="26"/>
      <c r="Q49" s="65">
        <f t="shared" si="5"/>
        <v>17872.985000000001</v>
      </c>
    </row>
    <row r="50" spans="1:17" x14ac:dyDescent="0.2">
      <c r="A50" s="22" t="s">
        <v>45</v>
      </c>
      <c r="B50" s="23" t="s">
        <v>43</v>
      </c>
      <c r="C50" s="24">
        <v>32940.355499999998</v>
      </c>
      <c r="D50" s="27"/>
      <c r="E50" s="26">
        <f t="shared" si="0"/>
        <v>860.00199306208174</v>
      </c>
      <c r="F50" s="26">
        <f t="shared" si="1"/>
        <v>860</v>
      </c>
      <c r="G50" s="26">
        <f t="shared" si="6"/>
        <v>3.4799999993992969E-3</v>
      </c>
      <c r="H50" s="26">
        <f t="shared" si="7"/>
        <v>3.4799999993992969E-3</v>
      </c>
      <c r="I50" s="26"/>
      <c r="J50" s="26"/>
      <c r="M50" s="26"/>
      <c r="N50" s="26"/>
      <c r="O50" s="26">
        <f t="shared" ca="1" si="8"/>
        <v>8.7531952390011505E-3</v>
      </c>
      <c r="P50" s="26"/>
      <c r="Q50" s="65">
        <f t="shared" si="5"/>
        <v>17921.855499999998</v>
      </c>
    </row>
    <row r="51" spans="1:17" x14ac:dyDescent="0.2">
      <c r="A51" s="22" t="s">
        <v>49</v>
      </c>
      <c r="B51" s="23" t="s">
        <v>43</v>
      </c>
      <c r="C51" s="24">
        <v>32940.357000000004</v>
      </c>
      <c r="D51" s="27"/>
      <c r="E51" s="26">
        <f t="shared" si="0"/>
        <v>860.00285214056873</v>
      </c>
      <c r="F51" s="26">
        <f t="shared" si="1"/>
        <v>860</v>
      </c>
      <c r="G51" s="26">
        <f t="shared" si="6"/>
        <v>4.9800000051618554E-3</v>
      </c>
      <c r="H51" s="26">
        <f t="shared" si="7"/>
        <v>4.9800000051618554E-3</v>
      </c>
      <c r="I51" s="26"/>
      <c r="J51" s="26"/>
      <c r="M51" s="26"/>
      <c r="N51" s="26"/>
      <c r="O51" s="26">
        <f t="shared" ca="1" si="8"/>
        <v>8.7531952390011505E-3</v>
      </c>
      <c r="P51" s="26"/>
      <c r="Q51" s="65">
        <f t="shared" si="5"/>
        <v>17921.857000000004</v>
      </c>
    </row>
    <row r="52" spans="1:17" x14ac:dyDescent="0.2">
      <c r="A52" s="22" t="s">
        <v>42</v>
      </c>
      <c r="B52" s="23" t="s">
        <v>43</v>
      </c>
      <c r="C52" s="24">
        <v>32968.292000000001</v>
      </c>
      <c r="D52" s="27"/>
      <c r="E52" s="26">
        <f t="shared" si="0"/>
        <v>876.00175710186022</v>
      </c>
      <c r="F52" s="26">
        <f t="shared" si="1"/>
        <v>876</v>
      </c>
      <c r="G52" s="26">
        <f t="shared" si="6"/>
        <v>3.0680000054417178E-3</v>
      </c>
      <c r="H52" s="26">
        <f t="shared" si="7"/>
        <v>3.0680000054417178E-3</v>
      </c>
      <c r="I52" s="26"/>
      <c r="J52" s="26"/>
      <c r="M52" s="26"/>
      <c r="N52" s="26"/>
      <c r="O52" s="26">
        <f t="shared" ca="1" si="8"/>
        <v>8.7019295420245162E-3</v>
      </c>
      <c r="P52" s="26"/>
      <c r="Q52" s="65">
        <f t="shared" si="5"/>
        <v>17949.792000000001</v>
      </c>
    </row>
    <row r="53" spans="1:17" x14ac:dyDescent="0.2">
      <c r="A53" s="22" t="s">
        <v>45</v>
      </c>
      <c r="B53" s="23" t="s">
        <v>43</v>
      </c>
      <c r="C53" s="24">
        <v>33186.595000000001</v>
      </c>
      <c r="D53" s="27"/>
      <c r="E53" s="26">
        <f t="shared" si="0"/>
        <v>1001.0280305854864</v>
      </c>
      <c r="F53" s="26">
        <f t="shared" si="1"/>
        <v>1001</v>
      </c>
      <c r="G53" s="26">
        <f t="shared" si="6"/>
        <v>4.8943000001600012E-2</v>
      </c>
      <c r="H53" s="26">
        <f t="shared" si="7"/>
        <v>4.8943000001600012E-2</v>
      </c>
      <c r="I53" s="26"/>
      <c r="J53" s="26"/>
      <c r="M53" s="26"/>
      <c r="N53" s="26"/>
      <c r="O53" s="26">
        <f t="shared" ca="1" si="8"/>
        <v>8.3014162843945659E-3</v>
      </c>
      <c r="P53" s="26"/>
      <c r="Q53" s="65">
        <f t="shared" si="5"/>
        <v>18168.095000000001</v>
      </c>
    </row>
    <row r="54" spans="1:17" x14ac:dyDescent="0.2">
      <c r="A54" s="22" t="s">
        <v>47</v>
      </c>
      <c r="B54" s="23" t="s">
        <v>43</v>
      </c>
      <c r="C54" s="24">
        <v>33219.72</v>
      </c>
      <c r="D54" s="27"/>
      <c r="E54" s="26">
        <f t="shared" si="0"/>
        <v>1019.9993471003539</v>
      </c>
      <c r="F54" s="26">
        <f t="shared" si="1"/>
        <v>1020</v>
      </c>
      <c r="G54" s="26">
        <f t="shared" si="6"/>
        <v>-1.1400000003050081E-3</v>
      </c>
      <c r="H54" s="26">
        <f t="shared" si="7"/>
        <v>-1.1400000003050081E-3</v>
      </c>
      <c r="I54" s="26"/>
      <c r="J54" s="26"/>
      <c r="M54" s="26"/>
      <c r="N54" s="26"/>
      <c r="O54" s="26">
        <f t="shared" ca="1" si="8"/>
        <v>8.2405382692348136E-3</v>
      </c>
      <c r="P54" s="26"/>
      <c r="Q54" s="65">
        <f t="shared" si="5"/>
        <v>18201.22</v>
      </c>
    </row>
    <row r="55" spans="1:17" x14ac:dyDescent="0.2">
      <c r="A55" s="22" t="s">
        <v>50</v>
      </c>
      <c r="B55" s="23" t="s">
        <v>43</v>
      </c>
      <c r="C55" s="24">
        <v>33305.281999999999</v>
      </c>
      <c r="D55" s="27"/>
      <c r="E55" s="26">
        <f t="shared" si="0"/>
        <v>1069.0023292481292</v>
      </c>
      <c r="F55" s="26">
        <f t="shared" si="1"/>
        <v>1069</v>
      </c>
      <c r="G55" s="26">
        <f t="shared" si="6"/>
        <v>4.0670000016689301E-3</v>
      </c>
      <c r="H55" s="26">
        <f t="shared" si="7"/>
        <v>4.0670000016689301E-3</v>
      </c>
      <c r="I55" s="26"/>
      <c r="J55" s="26"/>
      <c r="M55" s="26"/>
      <c r="N55" s="26"/>
      <c r="O55" s="26">
        <f t="shared" ca="1" si="8"/>
        <v>8.0835370722438741E-3</v>
      </c>
      <c r="P55" s="26"/>
      <c r="Q55" s="65">
        <f t="shared" si="5"/>
        <v>18286.781999999999</v>
      </c>
    </row>
    <row r="56" spans="1:17" x14ac:dyDescent="0.2">
      <c r="A56" s="22" t="s">
        <v>51</v>
      </c>
      <c r="B56" s="23" t="s">
        <v>43</v>
      </c>
      <c r="C56" s="24">
        <v>34059.574000000001</v>
      </c>
      <c r="D56" s="27"/>
      <c r="E56" s="26">
        <f t="shared" si="0"/>
        <v>1500.9996809955242</v>
      </c>
      <c r="F56" s="26">
        <f t="shared" si="1"/>
        <v>1501</v>
      </c>
      <c r="G56" s="26">
        <f t="shared" si="6"/>
        <v>-5.5699999938951805E-4</v>
      </c>
      <c r="H56" s="26">
        <f t="shared" si="7"/>
        <v>-5.5699999938951805E-4</v>
      </c>
      <c r="I56" s="26"/>
      <c r="J56" s="26"/>
      <c r="M56" s="26"/>
      <c r="N56" s="26"/>
      <c r="O56" s="26">
        <f t="shared" ca="1" si="8"/>
        <v>6.6993632538747665E-3</v>
      </c>
      <c r="P56" s="26"/>
      <c r="Q56" s="65">
        <f t="shared" si="5"/>
        <v>19041.074000000001</v>
      </c>
    </row>
    <row r="57" spans="1:17" x14ac:dyDescent="0.2">
      <c r="A57" s="22" t="s">
        <v>42</v>
      </c>
      <c r="B57" s="23" t="s">
        <v>43</v>
      </c>
      <c r="C57" s="24">
        <v>34272.565000000002</v>
      </c>
      <c r="D57" s="27"/>
      <c r="E57" s="26">
        <f t="shared" si="0"/>
        <v>1622.9836712089032</v>
      </c>
      <c r="F57" s="26">
        <f t="shared" si="1"/>
        <v>1623</v>
      </c>
      <c r="G57" s="26">
        <f t="shared" si="6"/>
        <v>-2.8510999996797182E-2</v>
      </c>
      <c r="H57" s="26">
        <f t="shared" si="7"/>
        <v>-2.8510999996797182E-2</v>
      </c>
      <c r="I57" s="26"/>
      <c r="J57" s="26"/>
      <c r="M57" s="26"/>
      <c r="N57" s="26"/>
      <c r="O57" s="26">
        <f t="shared" ca="1" si="8"/>
        <v>6.3084623144279359E-3</v>
      </c>
      <c r="P57" s="26"/>
      <c r="Q57" s="65">
        <f t="shared" si="5"/>
        <v>19254.065000000002</v>
      </c>
    </row>
    <row r="58" spans="1:17" x14ac:dyDescent="0.2">
      <c r="A58" s="22" t="s">
        <v>51</v>
      </c>
      <c r="B58" s="23" t="s">
        <v>43</v>
      </c>
      <c r="C58" s="24">
        <v>34361.641000000003</v>
      </c>
      <c r="D58" s="27"/>
      <c r="E58" s="26">
        <f t="shared" si="0"/>
        <v>1673.9991878844762</v>
      </c>
      <c r="F58" s="26">
        <f t="shared" si="1"/>
        <v>1674</v>
      </c>
      <c r="G58" s="26">
        <f t="shared" si="6"/>
        <v>-1.4179999925545417E-3</v>
      </c>
      <c r="H58" s="26">
        <f t="shared" si="7"/>
        <v>-1.4179999925545417E-3</v>
      </c>
      <c r="I58" s="26"/>
      <c r="J58" s="26"/>
      <c r="M58" s="26"/>
      <c r="N58" s="26"/>
      <c r="O58" s="26">
        <f t="shared" ca="1" si="8"/>
        <v>6.1450529053149157E-3</v>
      </c>
      <c r="P58" s="26"/>
      <c r="Q58" s="65">
        <f t="shared" si="5"/>
        <v>19343.141000000003</v>
      </c>
    </row>
    <row r="59" spans="1:17" x14ac:dyDescent="0.2">
      <c r="A59" s="22" t="s">
        <v>51</v>
      </c>
      <c r="B59" s="23" t="s">
        <v>43</v>
      </c>
      <c r="C59" s="24">
        <v>34387.83</v>
      </c>
      <c r="D59" s="27"/>
      <c r="E59" s="26">
        <f t="shared" si="0"/>
        <v>1688.9981254907505</v>
      </c>
      <c r="F59" s="26">
        <f t="shared" si="1"/>
        <v>1689</v>
      </c>
      <c r="G59" s="26">
        <f t="shared" si="6"/>
        <v>-3.272999994806014E-3</v>
      </c>
      <c r="H59" s="26">
        <f t="shared" si="7"/>
        <v>-3.272999994806014E-3</v>
      </c>
      <c r="I59" s="26"/>
      <c r="J59" s="26"/>
      <c r="M59" s="26"/>
      <c r="N59" s="26"/>
      <c r="O59" s="26">
        <f t="shared" ca="1" si="8"/>
        <v>6.0969913143993221E-3</v>
      </c>
      <c r="P59" s="26"/>
      <c r="Q59" s="65">
        <f t="shared" si="5"/>
        <v>19369.330000000002</v>
      </c>
    </row>
    <row r="60" spans="1:17" x14ac:dyDescent="0.2">
      <c r="A60" s="22" t="s">
        <v>51</v>
      </c>
      <c r="B60" s="23" t="s">
        <v>43</v>
      </c>
      <c r="C60" s="24">
        <v>34740.531999999999</v>
      </c>
      <c r="D60" s="27"/>
      <c r="E60" s="26">
        <f t="shared" si="0"/>
        <v>1890.9972583941994</v>
      </c>
      <c r="F60" s="26">
        <f t="shared" si="1"/>
        <v>1891</v>
      </c>
      <c r="G60" s="26">
        <f t="shared" si="6"/>
        <v>-4.7869999980321154E-3</v>
      </c>
      <c r="H60" s="26">
        <f t="shared" si="7"/>
        <v>-4.7869999980321154E-3</v>
      </c>
      <c r="I60" s="26"/>
      <c r="J60" s="26"/>
      <c r="M60" s="26"/>
      <c r="N60" s="26"/>
      <c r="O60" s="26">
        <f t="shared" ca="1" si="8"/>
        <v>5.4497618900693229E-3</v>
      </c>
      <c r="P60" s="26"/>
      <c r="Q60" s="65">
        <f t="shared" si="5"/>
        <v>19722.031999999999</v>
      </c>
    </row>
    <row r="61" spans="1:17" x14ac:dyDescent="0.2">
      <c r="A61" s="22" t="s">
        <v>51</v>
      </c>
      <c r="B61" s="23" t="s">
        <v>43</v>
      </c>
      <c r="C61" s="24">
        <v>34780.692000000003</v>
      </c>
      <c r="D61" s="27"/>
      <c r="E61" s="26">
        <f t="shared" si="0"/>
        <v>1913.997652997585</v>
      </c>
      <c r="F61" s="26">
        <f t="shared" si="1"/>
        <v>1914</v>
      </c>
      <c r="G61" s="26">
        <f t="shared" si="6"/>
        <v>-4.0979999976116233E-3</v>
      </c>
      <c r="H61" s="26">
        <f t="shared" si="7"/>
        <v>-4.0979999976116233E-3</v>
      </c>
      <c r="I61" s="26"/>
      <c r="J61" s="26"/>
      <c r="M61" s="26"/>
      <c r="N61" s="26"/>
      <c r="O61" s="26">
        <f t="shared" ca="1" si="8"/>
        <v>5.3760674506654121E-3</v>
      </c>
      <c r="P61" s="26"/>
      <c r="Q61" s="65">
        <f t="shared" si="5"/>
        <v>19762.192000000003</v>
      </c>
    </row>
    <row r="62" spans="1:17" x14ac:dyDescent="0.2">
      <c r="A62" s="22" t="s">
        <v>51</v>
      </c>
      <c r="B62" s="23" t="s">
        <v>43</v>
      </c>
      <c r="C62" s="24">
        <v>35152.6</v>
      </c>
      <c r="D62" s="27"/>
      <c r="E62" s="26">
        <f t="shared" si="0"/>
        <v>2126.9964268062267</v>
      </c>
      <c r="F62" s="26">
        <f t="shared" si="1"/>
        <v>2127</v>
      </c>
      <c r="G62" s="26">
        <f t="shared" si="6"/>
        <v>-6.2390000020968728E-3</v>
      </c>
      <c r="H62" s="26">
        <f t="shared" si="7"/>
        <v>-6.2390000020968728E-3</v>
      </c>
      <c r="I62" s="26"/>
      <c r="J62" s="26"/>
      <c r="M62" s="26"/>
      <c r="N62" s="26"/>
      <c r="O62" s="26">
        <f t="shared" ca="1" si="8"/>
        <v>4.6935928596639771E-3</v>
      </c>
      <c r="P62" s="26"/>
      <c r="Q62" s="65">
        <f t="shared" si="5"/>
        <v>20134.099999999999</v>
      </c>
    </row>
    <row r="63" spans="1:17" x14ac:dyDescent="0.2">
      <c r="A63" s="22" t="s">
        <v>51</v>
      </c>
      <c r="B63" s="23" t="s">
        <v>43</v>
      </c>
      <c r="C63" s="24">
        <v>35475.620999999999</v>
      </c>
      <c r="D63" s="27"/>
      <c r="E63" s="26">
        <f t="shared" si="0"/>
        <v>2311.9966873933672</v>
      </c>
      <c r="F63" s="26">
        <f t="shared" si="1"/>
        <v>2312</v>
      </c>
      <c r="G63" s="26">
        <f t="shared" si="6"/>
        <v>-5.7840000008582138E-3</v>
      </c>
      <c r="H63" s="26">
        <f t="shared" si="7"/>
        <v>-5.7840000008582138E-3</v>
      </c>
      <c r="I63" s="26"/>
      <c r="J63" s="26"/>
      <c r="M63" s="26"/>
      <c r="N63" s="26"/>
      <c r="O63" s="26">
        <f t="shared" ca="1" si="8"/>
        <v>4.1008332383716513E-3</v>
      </c>
      <c r="P63" s="26"/>
      <c r="Q63" s="65">
        <f t="shared" si="5"/>
        <v>20457.120999999999</v>
      </c>
    </row>
    <row r="64" spans="1:17" x14ac:dyDescent="0.2">
      <c r="A64" s="22" t="s">
        <v>51</v>
      </c>
      <c r="B64" s="23" t="s">
        <v>43</v>
      </c>
      <c r="C64" s="24">
        <v>35833.56</v>
      </c>
      <c r="D64" s="27"/>
      <c r="E64" s="26">
        <f t="shared" si="0"/>
        <v>2516.9951496428807</v>
      </c>
      <c r="F64" s="26">
        <f t="shared" si="1"/>
        <v>2517</v>
      </c>
      <c r="G64" s="26">
        <f t="shared" si="6"/>
        <v>-8.4690000003320165E-3</v>
      </c>
      <c r="H64" s="26">
        <f t="shared" si="7"/>
        <v>-8.4690000003320165E-3</v>
      </c>
      <c r="I64" s="26"/>
      <c r="J64" s="26"/>
      <c r="M64" s="26"/>
      <c r="N64" s="26"/>
      <c r="O64" s="26">
        <f t="shared" ca="1" si="8"/>
        <v>3.4439914958585335E-3</v>
      </c>
      <c r="P64" s="26"/>
      <c r="Q64" s="65">
        <f t="shared" si="5"/>
        <v>20815.059999999998</v>
      </c>
    </row>
    <row r="65" spans="1:33" x14ac:dyDescent="0.2">
      <c r="A65" s="22" t="s">
        <v>42</v>
      </c>
      <c r="B65" s="23" t="s">
        <v>43</v>
      </c>
      <c r="C65" s="24">
        <v>36163.563000000002</v>
      </c>
      <c r="D65" s="27"/>
      <c r="E65" s="26">
        <f t="shared" si="0"/>
        <v>2705.9941342121151</v>
      </c>
      <c r="F65" s="26">
        <f t="shared" si="1"/>
        <v>2706</v>
      </c>
      <c r="G65" s="26">
        <f t="shared" si="6"/>
        <v>-1.024199999665143E-2</v>
      </c>
      <c r="H65" s="26">
        <f t="shared" si="7"/>
        <v>-1.024199999665143E-2</v>
      </c>
      <c r="I65" s="26"/>
      <c r="J65" s="26"/>
      <c r="M65" s="26"/>
      <c r="N65" s="26"/>
      <c r="O65" s="26">
        <f t="shared" ca="1" si="8"/>
        <v>2.8384154503220491E-3</v>
      </c>
      <c r="P65" s="26"/>
      <c r="Q65" s="65">
        <f t="shared" si="5"/>
        <v>21145.063000000002</v>
      </c>
    </row>
    <row r="66" spans="1:33" x14ac:dyDescent="0.2">
      <c r="A66" s="22" t="s">
        <v>42</v>
      </c>
      <c r="B66" s="23" t="s">
        <v>43</v>
      </c>
      <c r="C66" s="24">
        <v>36598.357000000004</v>
      </c>
      <c r="D66" s="27"/>
      <c r="E66" s="26">
        <f t="shared" si="0"/>
        <v>2955.0089143710688</v>
      </c>
      <c r="F66" s="26">
        <f t="shared" si="1"/>
        <v>2955</v>
      </c>
      <c r="G66" s="26">
        <f t="shared" si="6"/>
        <v>1.5565000008791685E-2</v>
      </c>
      <c r="H66" s="26">
        <f t="shared" si="7"/>
        <v>1.5565000008791685E-2</v>
      </c>
      <c r="I66" s="26"/>
      <c r="J66" s="26"/>
      <c r="M66" s="26"/>
      <c r="N66" s="26"/>
      <c r="O66" s="26">
        <f t="shared" ca="1" si="8"/>
        <v>2.0405930411231885E-3</v>
      </c>
      <c r="P66" s="26"/>
      <c r="Q66" s="65">
        <f t="shared" si="5"/>
        <v>21579.857000000004</v>
      </c>
    </row>
    <row r="67" spans="1:33" x14ac:dyDescent="0.2">
      <c r="A67" s="22" t="s">
        <v>42</v>
      </c>
      <c r="B67" s="23" t="s">
        <v>43</v>
      </c>
      <c r="C67" s="24">
        <v>37235.591999999997</v>
      </c>
      <c r="D67" s="27"/>
      <c r="E67" s="26">
        <f t="shared" si="0"/>
        <v>3319.9654994080938</v>
      </c>
      <c r="F67" s="26">
        <f t="shared" si="1"/>
        <v>3320</v>
      </c>
      <c r="G67" s="26">
        <f t="shared" si="6"/>
        <v>-6.0239999998884741E-2</v>
      </c>
      <c r="H67" s="26">
        <f t="shared" si="7"/>
        <v>-6.0239999998884741E-2</v>
      </c>
      <c r="I67" s="26"/>
      <c r="J67" s="26"/>
      <c r="M67" s="26"/>
      <c r="N67" s="26"/>
      <c r="O67" s="26">
        <f t="shared" ca="1" si="8"/>
        <v>8.7109432884373457E-4</v>
      </c>
      <c r="P67" s="26"/>
      <c r="Q67" s="65">
        <f t="shared" si="5"/>
        <v>22217.091999999997</v>
      </c>
    </row>
    <row r="68" spans="1:33" x14ac:dyDescent="0.2">
      <c r="A68" s="22" t="s">
        <v>42</v>
      </c>
      <c r="B68" s="23" t="s">
        <v>43</v>
      </c>
      <c r="C68" s="24">
        <v>37614.527999999998</v>
      </c>
      <c r="D68" s="27"/>
      <c r="E68" s="26">
        <f t="shared" si="0"/>
        <v>3536.9893422723312</v>
      </c>
      <c r="F68" s="26">
        <f t="shared" si="1"/>
        <v>3537</v>
      </c>
      <c r="G68" s="26">
        <f t="shared" si="6"/>
        <v>-1.8608999998832587E-2</v>
      </c>
      <c r="H68" s="26">
        <f t="shared" si="7"/>
        <v>-1.8608999998832587E-2</v>
      </c>
      <c r="I68" s="26"/>
      <c r="J68" s="26"/>
      <c r="M68" s="26"/>
      <c r="N68" s="26"/>
      <c r="O68" s="26">
        <f t="shared" ca="1" si="8"/>
        <v>1.7580331359814093E-4</v>
      </c>
      <c r="P68" s="26"/>
      <c r="Q68" s="65">
        <f t="shared" si="5"/>
        <v>22596.027999999998</v>
      </c>
    </row>
    <row r="69" spans="1:33" x14ac:dyDescent="0.2">
      <c r="A69" s="28" t="s">
        <v>52</v>
      </c>
      <c r="B69" s="29"/>
      <c r="C69" s="27">
        <v>40207.438999999998</v>
      </c>
      <c r="D69" s="27">
        <v>4.0000000000000001E-3</v>
      </c>
      <c r="E69" s="1">
        <f t="shared" si="0"/>
        <v>5021.9987090913983</v>
      </c>
      <c r="F69" s="1">
        <f t="shared" si="1"/>
        <v>5022</v>
      </c>
      <c r="G69" s="1">
        <f t="shared" si="6"/>
        <v>-2.2539999990840442E-3</v>
      </c>
      <c r="I69" s="1">
        <f t="shared" ref="I69:I100" si="9">+G69</f>
        <v>-2.2539999990840442E-3</v>
      </c>
      <c r="O69" s="1">
        <f t="shared" ca="1" si="8"/>
        <v>-4.5822941870456643E-3</v>
      </c>
      <c r="Q69" s="66">
        <f t="shared" si="5"/>
        <v>25188.938999999998</v>
      </c>
      <c r="R69" s="1" t="s">
        <v>33</v>
      </c>
    </row>
    <row r="70" spans="1:33" x14ac:dyDescent="0.2">
      <c r="A70" s="22" t="s">
        <v>53</v>
      </c>
      <c r="B70" s="23" t="s">
        <v>43</v>
      </c>
      <c r="C70" s="24">
        <v>41335.385999999999</v>
      </c>
      <c r="D70" s="27"/>
      <c r="E70" s="26">
        <f t="shared" si="0"/>
        <v>5667.995374721444</v>
      </c>
      <c r="F70" s="26">
        <f t="shared" si="1"/>
        <v>5668</v>
      </c>
      <c r="G70" s="26">
        <f t="shared" si="6"/>
        <v>-8.0759999982547015E-3</v>
      </c>
      <c r="H70" s="26"/>
      <c r="I70" s="1">
        <f t="shared" si="9"/>
        <v>-8.0759999982547015E-3</v>
      </c>
      <c r="J70" s="26"/>
      <c r="L70" s="26"/>
      <c r="M70" s="26"/>
      <c r="N70" s="26"/>
      <c r="O70" s="26">
        <f t="shared" ca="1" si="8"/>
        <v>-6.6521467024772442E-3</v>
      </c>
      <c r="P70" s="26"/>
      <c r="Q70" s="65">
        <f t="shared" si="5"/>
        <v>26316.885999999999</v>
      </c>
    </row>
    <row r="71" spans="1:33" x14ac:dyDescent="0.2">
      <c r="A71" s="1" t="s">
        <v>54</v>
      </c>
      <c r="C71" s="27">
        <v>42428.42</v>
      </c>
      <c r="D71" s="27"/>
      <c r="E71" s="1">
        <f t="shared" si="0"/>
        <v>6293.9967022840601</v>
      </c>
      <c r="F71" s="1">
        <f t="shared" si="1"/>
        <v>6294</v>
      </c>
      <c r="G71" s="1">
        <f t="shared" si="6"/>
        <v>-5.7579999993322417E-3</v>
      </c>
      <c r="I71" s="1">
        <f t="shared" si="9"/>
        <v>-5.7579999993322417E-3</v>
      </c>
      <c r="O71" s="1">
        <f t="shared" ca="1" si="8"/>
        <v>-8.6579170966880371E-3</v>
      </c>
      <c r="Q71" s="66">
        <f t="shared" si="5"/>
        <v>27409.919999999998</v>
      </c>
      <c r="AC71" s="1">
        <v>15</v>
      </c>
      <c r="AE71" s="1" t="s">
        <v>55</v>
      </c>
      <c r="AG71" s="1" t="s">
        <v>56</v>
      </c>
    </row>
    <row r="72" spans="1:33" x14ac:dyDescent="0.2">
      <c r="A72" s="22" t="s">
        <v>57</v>
      </c>
      <c r="B72" s="23" t="s">
        <v>43</v>
      </c>
      <c r="C72" s="24">
        <v>42433.66</v>
      </c>
      <c r="D72" s="27"/>
      <c r="E72" s="26">
        <f t="shared" si="0"/>
        <v>6296.997749787095</v>
      </c>
      <c r="F72" s="26">
        <f t="shared" si="1"/>
        <v>6297</v>
      </c>
      <c r="G72" s="26">
        <f t="shared" si="6"/>
        <v>-3.9289999986067414E-3</v>
      </c>
      <c r="H72" s="26"/>
      <c r="I72" s="1">
        <f t="shared" si="9"/>
        <v>-3.9289999986067414E-3</v>
      </c>
      <c r="J72" s="26"/>
      <c r="L72" s="26"/>
      <c r="M72" s="26"/>
      <c r="N72" s="26"/>
      <c r="O72" s="26">
        <f t="shared" ca="1" si="8"/>
        <v>-8.667529414871155E-3</v>
      </c>
      <c r="P72" s="26"/>
      <c r="Q72" s="65">
        <f t="shared" si="5"/>
        <v>27415.160000000003</v>
      </c>
    </row>
    <row r="73" spans="1:33" x14ac:dyDescent="0.2">
      <c r="A73" s="1" t="s">
        <v>58</v>
      </c>
      <c r="C73" s="27">
        <v>42716.519</v>
      </c>
      <c r="D73" s="27"/>
      <c r="E73" s="1">
        <f t="shared" si="0"/>
        <v>6458.9964703328715</v>
      </c>
      <c r="F73" s="1">
        <f t="shared" si="1"/>
        <v>6459</v>
      </c>
      <c r="G73" s="1">
        <f t="shared" si="6"/>
        <v>-6.1629999981960282E-3</v>
      </c>
      <c r="I73" s="1">
        <f t="shared" si="9"/>
        <v>-6.1629999981960282E-3</v>
      </c>
      <c r="O73" s="1">
        <f t="shared" ca="1" si="8"/>
        <v>-9.1865945967595682E-3</v>
      </c>
      <c r="Q73" s="66">
        <f t="shared" si="5"/>
        <v>27698.019</v>
      </c>
      <c r="AC73" s="1">
        <v>12</v>
      </c>
      <c r="AE73" s="1" t="s">
        <v>59</v>
      </c>
      <c r="AG73" s="1" t="s">
        <v>56</v>
      </c>
    </row>
    <row r="74" spans="1:33" x14ac:dyDescent="0.2">
      <c r="A74" s="22" t="s">
        <v>57</v>
      </c>
      <c r="B74" s="23" t="s">
        <v>43</v>
      </c>
      <c r="C74" s="24">
        <v>42721.758999999998</v>
      </c>
      <c r="D74" s="27"/>
      <c r="E74" s="26">
        <f t="shared" si="0"/>
        <v>6461.9975178359009</v>
      </c>
      <c r="F74" s="26">
        <f t="shared" si="1"/>
        <v>6462</v>
      </c>
      <c r="G74" s="26">
        <f t="shared" si="6"/>
        <v>-4.3339999974705279E-3</v>
      </c>
      <c r="H74" s="26"/>
      <c r="I74" s="1">
        <f t="shared" si="9"/>
        <v>-4.3339999974705279E-3</v>
      </c>
      <c r="J74" s="26"/>
      <c r="L74" s="26"/>
      <c r="M74" s="26"/>
      <c r="N74" s="26"/>
      <c r="O74" s="26">
        <f t="shared" ca="1" si="8"/>
        <v>-9.1962069149426895E-3</v>
      </c>
      <c r="P74" s="26"/>
      <c r="Q74" s="65">
        <f t="shared" si="5"/>
        <v>27703.258999999998</v>
      </c>
    </row>
    <row r="75" spans="1:33" x14ac:dyDescent="0.2">
      <c r="A75" s="22" t="s">
        <v>57</v>
      </c>
      <c r="B75" s="23" t="s">
        <v>43</v>
      </c>
      <c r="C75" s="24">
        <v>42740.964999999997</v>
      </c>
      <c r="D75" s="27"/>
      <c r="E75" s="26">
        <f t="shared" si="0"/>
        <v>6472.9971587410937</v>
      </c>
      <c r="F75" s="26">
        <f t="shared" si="1"/>
        <v>6473</v>
      </c>
      <c r="G75" s="26">
        <f t="shared" ref="G75:G106" si="10">+C75-(C$7+F75*C$8)</f>
        <v>-4.960999998729676E-3</v>
      </c>
      <c r="H75" s="26"/>
      <c r="I75" s="1">
        <f t="shared" si="9"/>
        <v>-4.960999998729676E-3</v>
      </c>
      <c r="J75" s="26"/>
      <c r="L75" s="26"/>
      <c r="M75" s="26"/>
      <c r="N75" s="26"/>
      <c r="O75" s="26">
        <f t="shared" ref="O75:O106" ca="1" si="11">+C$11+C$12*$F75</f>
        <v>-9.2314520816141228E-3</v>
      </c>
      <c r="P75" s="26"/>
      <c r="Q75" s="65">
        <f t="shared" si="5"/>
        <v>27722.464999999997</v>
      </c>
    </row>
    <row r="76" spans="1:33" s="26" customFormat="1" x14ac:dyDescent="0.2">
      <c r="A76" s="26" t="s">
        <v>58</v>
      </c>
      <c r="C76" s="25">
        <v>42744.455999999998</v>
      </c>
      <c r="D76" s="25"/>
      <c r="E76" s="26">
        <f t="shared" si="0"/>
        <v>6474.9965207321411</v>
      </c>
      <c r="F76" s="26">
        <f t="shared" si="1"/>
        <v>6475</v>
      </c>
      <c r="G76" s="26">
        <f t="shared" si="10"/>
        <v>-6.0749999975087121E-3</v>
      </c>
      <c r="I76" s="1">
        <f t="shared" si="9"/>
        <v>-6.0749999975087121E-3</v>
      </c>
      <c r="O76" s="26">
        <f t="shared" ca="1" si="11"/>
        <v>-9.2378602937362025E-3</v>
      </c>
      <c r="Q76" s="65">
        <f t="shared" si="5"/>
        <v>27725.955999999998</v>
      </c>
      <c r="AC76" s="26">
        <v>7</v>
      </c>
      <c r="AE76" s="26" t="s">
        <v>59</v>
      </c>
      <c r="AG76" s="26" t="s">
        <v>56</v>
      </c>
    </row>
    <row r="77" spans="1:33" s="26" customFormat="1" x14ac:dyDescent="0.2">
      <c r="A77" s="26" t="s">
        <v>60</v>
      </c>
      <c r="C77" s="25">
        <v>42786.362000000001</v>
      </c>
      <c r="D77" s="25"/>
      <c r="E77" s="26">
        <f t="shared" si="0"/>
        <v>6498.9968826905433</v>
      </c>
      <c r="F77" s="26">
        <f t="shared" si="1"/>
        <v>6499</v>
      </c>
      <c r="G77" s="26">
        <f t="shared" si="10"/>
        <v>-5.4429999945568852E-3</v>
      </c>
      <c r="I77" s="1">
        <f t="shared" si="9"/>
        <v>-5.4429999945568852E-3</v>
      </c>
      <c r="O77" s="26">
        <f t="shared" ca="1" si="11"/>
        <v>-9.3147588392011524E-3</v>
      </c>
      <c r="Q77" s="65">
        <f t="shared" si="5"/>
        <v>27767.862000000001</v>
      </c>
      <c r="AC77" s="26">
        <v>6</v>
      </c>
      <c r="AE77" s="26" t="s">
        <v>59</v>
      </c>
      <c r="AG77" s="26" t="s">
        <v>56</v>
      </c>
    </row>
    <row r="78" spans="1:33" s="26" customFormat="1" x14ac:dyDescent="0.2">
      <c r="A78" s="26" t="s">
        <v>60</v>
      </c>
      <c r="C78" s="25">
        <v>42786.362999999998</v>
      </c>
      <c r="D78" s="25"/>
      <c r="E78" s="26">
        <f t="shared" si="0"/>
        <v>6498.9974554095306</v>
      </c>
      <c r="F78" s="26">
        <f t="shared" si="1"/>
        <v>6499</v>
      </c>
      <c r="G78" s="26">
        <f t="shared" si="10"/>
        <v>-4.4429999979911372E-3</v>
      </c>
      <c r="I78" s="1">
        <f t="shared" si="9"/>
        <v>-4.4429999979911372E-3</v>
      </c>
      <c r="O78" s="26">
        <f t="shared" ca="1" si="11"/>
        <v>-9.3147588392011524E-3</v>
      </c>
      <c r="Q78" s="65">
        <f t="shared" si="5"/>
        <v>27767.862999999998</v>
      </c>
      <c r="AC78" s="26">
        <v>11</v>
      </c>
      <c r="AE78" s="26" t="s">
        <v>55</v>
      </c>
      <c r="AG78" s="26" t="s">
        <v>56</v>
      </c>
    </row>
    <row r="79" spans="1:33" s="26" customFormat="1" x14ac:dyDescent="0.2">
      <c r="A79" s="26" t="s">
        <v>60</v>
      </c>
      <c r="C79" s="25">
        <v>42807.317000000003</v>
      </c>
      <c r="D79" s="25"/>
      <c r="E79" s="26">
        <f t="shared" si="0"/>
        <v>6510.9982091077236</v>
      </c>
      <c r="F79" s="26">
        <f t="shared" si="1"/>
        <v>6511</v>
      </c>
      <c r="G79" s="26">
        <f t="shared" si="10"/>
        <v>-3.1269999963114969E-3</v>
      </c>
      <c r="I79" s="1">
        <f t="shared" si="9"/>
        <v>-3.1269999963114969E-3</v>
      </c>
      <c r="O79" s="26">
        <f t="shared" ca="1" si="11"/>
        <v>-9.3532081119336273E-3</v>
      </c>
      <c r="Q79" s="65">
        <f t="shared" si="5"/>
        <v>27788.817000000003</v>
      </c>
      <c r="AC79" s="26">
        <v>6</v>
      </c>
      <c r="AE79" s="26" t="s">
        <v>59</v>
      </c>
      <c r="AG79" s="26" t="s">
        <v>56</v>
      </c>
    </row>
    <row r="80" spans="1:33" s="26" customFormat="1" x14ac:dyDescent="0.2">
      <c r="A80" s="26" t="s">
        <v>60</v>
      </c>
      <c r="C80" s="25">
        <v>42828.267</v>
      </c>
      <c r="D80" s="25"/>
      <c r="E80" s="26">
        <f t="shared" si="0"/>
        <v>6522.9966719299546</v>
      </c>
      <c r="F80" s="26">
        <f t="shared" si="1"/>
        <v>6523</v>
      </c>
      <c r="G80" s="26">
        <f t="shared" si="10"/>
        <v>-5.8110000027227215E-3</v>
      </c>
      <c r="I80" s="1">
        <f t="shared" si="9"/>
        <v>-5.8110000027227215E-3</v>
      </c>
      <c r="O80" s="26">
        <f t="shared" ca="1" si="11"/>
        <v>-9.3916573846661022E-3</v>
      </c>
      <c r="Q80" s="65">
        <f t="shared" si="5"/>
        <v>27809.767</v>
      </c>
      <c r="AC80" s="26">
        <v>10</v>
      </c>
      <c r="AE80" s="26" t="s">
        <v>59</v>
      </c>
      <c r="AG80" s="26" t="s">
        <v>56</v>
      </c>
    </row>
    <row r="81" spans="1:33" s="26" customFormat="1" x14ac:dyDescent="0.2">
      <c r="A81" s="26" t="s">
        <v>61</v>
      </c>
      <c r="C81" s="25">
        <v>43098.904000000002</v>
      </c>
      <c r="D81" s="25"/>
      <c r="E81" s="26">
        <f t="shared" si="0"/>
        <v>6677.9956209906113</v>
      </c>
      <c r="F81" s="26">
        <f t="shared" si="1"/>
        <v>6678</v>
      </c>
      <c r="G81" s="26">
        <f t="shared" si="10"/>
        <v>-7.6459999982034788E-3</v>
      </c>
      <c r="I81" s="1">
        <f t="shared" si="9"/>
        <v>-7.6459999982034788E-3</v>
      </c>
      <c r="O81" s="26">
        <f t="shared" ca="1" si="11"/>
        <v>-9.8882938241272415E-3</v>
      </c>
      <c r="Q81" s="65">
        <f t="shared" si="5"/>
        <v>28080.404000000002</v>
      </c>
      <c r="AC81" s="26">
        <v>10</v>
      </c>
      <c r="AE81" s="26" t="s">
        <v>62</v>
      </c>
      <c r="AG81" s="26" t="s">
        <v>63</v>
      </c>
    </row>
    <row r="82" spans="1:33" s="26" customFormat="1" x14ac:dyDescent="0.2">
      <c r="A82" s="26" t="s">
        <v>61</v>
      </c>
      <c r="C82" s="25">
        <v>43098.904999999999</v>
      </c>
      <c r="D82" s="25"/>
      <c r="E82" s="26">
        <f t="shared" si="0"/>
        <v>6677.9961937095986</v>
      </c>
      <c r="F82" s="26">
        <f t="shared" si="1"/>
        <v>6678</v>
      </c>
      <c r="G82" s="26">
        <f t="shared" si="10"/>
        <v>-6.6460000016377307E-3</v>
      </c>
      <c r="I82" s="1">
        <f t="shared" si="9"/>
        <v>-6.6460000016377307E-3</v>
      </c>
      <c r="O82" s="26">
        <f t="shared" ca="1" si="11"/>
        <v>-9.8882938241272415E-3</v>
      </c>
      <c r="Q82" s="65">
        <f t="shared" si="5"/>
        <v>28080.404999999999</v>
      </c>
      <c r="AB82" s="26" t="s">
        <v>64</v>
      </c>
      <c r="AC82" s="26">
        <v>7</v>
      </c>
      <c r="AE82" s="26" t="s">
        <v>65</v>
      </c>
      <c r="AG82" s="26" t="s">
        <v>63</v>
      </c>
    </row>
    <row r="83" spans="1:33" s="26" customFormat="1" x14ac:dyDescent="0.2">
      <c r="A83" s="26" t="s">
        <v>66</v>
      </c>
      <c r="C83" s="25">
        <v>43109.381000000001</v>
      </c>
      <c r="D83" s="25"/>
      <c r="E83" s="26">
        <f t="shared" si="0"/>
        <v>6683.9959978397055</v>
      </c>
      <c r="F83" s="26">
        <f t="shared" si="1"/>
        <v>6684</v>
      </c>
      <c r="G83" s="26">
        <f t="shared" si="10"/>
        <v>-6.9880000010016374E-3</v>
      </c>
      <c r="I83" s="1">
        <f t="shared" si="9"/>
        <v>-6.9880000010016374E-3</v>
      </c>
      <c r="O83" s="26">
        <f t="shared" ca="1" si="11"/>
        <v>-9.9075184604934807E-3</v>
      </c>
      <c r="Q83" s="65">
        <f t="shared" si="5"/>
        <v>28090.881000000001</v>
      </c>
      <c r="AC83" s="26">
        <v>7</v>
      </c>
      <c r="AE83" s="26" t="s">
        <v>59</v>
      </c>
      <c r="AG83" s="26" t="s">
        <v>56</v>
      </c>
    </row>
    <row r="84" spans="1:33" s="26" customFormat="1" x14ac:dyDescent="0.2">
      <c r="A84" s="26" t="s">
        <v>66</v>
      </c>
      <c r="C84" s="25">
        <v>43123.349000000002</v>
      </c>
      <c r="D84" s="25"/>
      <c r="E84" s="26">
        <f t="shared" si="0"/>
        <v>6691.9957366798471</v>
      </c>
      <c r="F84" s="26">
        <f t="shared" si="1"/>
        <v>6692</v>
      </c>
      <c r="G84" s="26">
        <f t="shared" si="10"/>
        <v>-7.4439999953028746E-3</v>
      </c>
      <c r="I84" s="1">
        <f t="shared" si="9"/>
        <v>-7.4439999953028746E-3</v>
      </c>
      <c r="O84" s="26">
        <f t="shared" ca="1" si="11"/>
        <v>-9.9331513089817962E-3</v>
      </c>
      <c r="Q84" s="65">
        <f t="shared" si="5"/>
        <v>28104.849000000002</v>
      </c>
      <c r="AC84" s="26">
        <v>7</v>
      </c>
      <c r="AE84" s="26" t="s">
        <v>59</v>
      </c>
      <c r="AG84" s="26" t="s">
        <v>56</v>
      </c>
    </row>
    <row r="85" spans="1:33" s="26" customFormat="1" x14ac:dyDescent="0.2">
      <c r="A85" s="26" t="s">
        <v>67</v>
      </c>
      <c r="C85" s="25">
        <v>43514.464999999997</v>
      </c>
      <c r="D85" s="25"/>
      <c r="E85" s="26">
        <f t="shared" ref="E85:E148" si="12">+(C85-C$7)/C$8</f>
        <v>6915.9952968316602</v>
      </c>
      <c r="F85" s="26">
        <f t="shared" ref="F85:F148" si="13">ROUND(2*E85,0)/2</f>
        <v>6916</v>
      </c>
      <c r="G85" s="26">
        <f t="shared" si="10"/>
        <v>-8.2120000006398186E-3</v>
      </c>
      <c r="I85" s="1">
        <f t="shared" si="9"/>
        <v>-8.2120000006398186E-3</v>
      </c>
      <c r="O85" s="26">
        <f t="shared" ca="1" si="11"/>
        <v>-1.0650871066654667E-2</v>
      </c>
      <c r="Q85" s="65">
        <f t="shared" ref="Q85:Q148" si="14">+C85-15018.5</f>
        <v>28495.964999999997</v>
      </c>
      <c r="AC85" s="26">
        <v>6</v>
      </c>
      <c r="AE85" s="26" t="s">
        <v>59</v>
      </c>
      <c r="AG85" s="26" t="s">
        <v>56</v>
      </c>
    </row>
    <row r="86" spans="1:33" s="26" customFormat="1" x14ac:dyDescent="0.2">
      <c r="A86" s="26" t="s">
        <v>67</v>
      </c>
      <c r="C86" s="25">
        <v>43549.383000000002</v>
      </c>
      <c r="D86" s="25"/>
      <c r="E86" s="26">
        <f t="shared" si="12"/>
        <v>6935.9934984940373</v>
      </c>
      <c r="F86" s="26">
        <f t="shared" si="13"/>
        <v>6936</v>
      </c>
      <c r="G86" s="26">
        <f t="shared" si="10"/>
        <v>-1.1351999994076323E-2</v>
      </c>
      <c r="I86" s="1">
        <f t="shared" si="9"/>
        <v>-1.1351999994076323E-2</v>
      </c>
      <c r="O86" s="26">
        <f t="shared" ca="1" si="11"/>
        <v>-1.0714953187875458E-2</v>
      </c>
      <c r="Q86" s="65">
        <f t="shared" si="14"/>
        <v>28530.883000000002</v>
      </c>
      <c r="AC86" s="26">
        <v>5</v>
      </c>
      <c r="AE86" s="26" t="s">
        <v>59</v>
      </c>
      <c r="AG86" s="26" t="s">
        <v>56</v>
      </c>
    </row>
    <row r="87" spans="1:33" s="26" customFormat="1" x14ac:dyDescent="0.2">
      <c r="A87" s="26" t="s">
        <v>68</v>
      </c>
      <c r="C87" s="25">
        <v>43577.324000000001</v>
      </c>
      <c r="D87" s="25"/>
      <c r="E87" s="26">
        <f t="shared" si="12"/>
        <v>6951.9958397692644</v>
      </c>
      <c r="F87" s="26">
        <f t="shared" si="13"/>
        <v>6952</v>
      </c>
      <c r="G87" s="26">
        <f t="shared" si="10"/>
        <v>-7.2639999998500571E-3</v>
      </c>
      <c r="I87" s="1">
        <f t="shared" si="9"/>
        <v>-7.2639999998500571E-3</v>
      </c>
      <c r="O87" s="26">
        <f t="shared" ca="1" si="11"/>
        <v>-1.0766218884852092E-2</v>
      </c>
      <c r="Q87" s="65">
        <f t="shared" si="14"/>
        <v>28558.824000000001</v>
      </c>
      <c r="AC87" s="26">
        <v>8</v>
      </c>
      <c r="AE87" s="26" t="s">
        <v>55</v>
      </c>
      <c r="AG87" s="26" t="s">
        <v>56</v>
      </c>
    </row>
    <row r="88" spans="1:33" s="26" customFormat="1" x14ac:dyDescent="0.2">
      <c r="A88" s="26" t="s">
        <v>69</v>
      </c>
      <c r="C88" s="25">
        <v>43767.642</v>
      </c>
      <c r="D88" s="25"/>
      <c r="E88" s="26">
        <f t="shared" si="12"/>
        <v>7060.9945723421406</v>
      </c>
      <c r="F88" s="26">
        <f t="shared" si="13"/>
        <v>7061</v>
      </c>
      <c r="G88" s="26">
        <f t="shared" si="10"/>
        <v>-9.4769999996060506E-3</v>
      </c>
      <c r="I88" s="1">
        <f t="shared" si="9"/>
        <v>-9.4769999996060506E-3</v>
      </c>
      <c r="O88" s="26">
        <f t="shared" ca="1" si="11"/>
        <v>-1.1115466445505408E-2</v>
      </c>
      <c r="Q88" s="65">
        <f t="shared" si="14"/>
        <v>28749.142</v>
      </c>
      <c r="AC88" s="26">
        <v>10</v>
      </c>
      <c r="AE88" s="26" t="s">
        <v>59</v>
      </c>
      <c r="AG88" s="26" t="s">
        <v>56</v>
      </c>
    </row>
    <row r="89" spans="1:33" s="26" customFormat="1" x14ac:dyDescent="0.2">
      <c r="A89" s="26" t="s">
        <v>70</v>
      </c>
      <c r="C89" s="25">
        <v>43837.485999999997</v>
      </c>
      <c r="D89" s="25"/>
      <c r="E89" s="26">
        <f t="shared" si="12"/>
        <v>7100.9955574188007</v>
      </c>
      <c r="F89" s="26">
        <f t="shared" si="13"/>
        <v>7101</v>
      </c>
      <c r="G89" s="26">
        <f t="shared" si="10"/>
        <v>-7.7569999994011596E-3</v>
      </c>
      <c r="I89" s="1">
        <f t="shared" si="9"/>
        <v>-7.7569999994011596E-3</v>
      </c>
      <c r="O89" s="26">
        <f t="shared" ca="1" si="11"/>
        <v>-1.1243630687946992E-2</v>
      </c>
      <c r="Q89" s="65">
        <f t="shared" si="14"/>
        <v>28818.985999999997</v>
      </c>
      <c r="AC89" s="26">
        <v>11</v>
      </c>
      <c r="AE89" s="26" t="s">
        <v>59</v>
      </c>
      <c r="AG89" s="26" t="s">
        <v>56</v>
      </c>
    </row>
    <row r="90" spans="1:33" s="26" customFormat="1" x14ac:dyDescent="0.2">
      <c r="A90" s="26" t="s">
        <v>61</v>
      </c>
      <c r="C90" s="25">
        <v>43870.663</v>
      </c>
      <c r="D90" s="25"/>
      <c r="E90" s="26">
        <f t="shared" si="12"/>
        <v>7119.9966553211043</v>
      </c>
      <c r="F90" s="26">
        <f t="shared" si="13"/>
        <v>7120</v>
      </c>
      <c r="G90" s="26">
        <f t="shared" si="10"/>
        <v>-5.8399999979883432E-3</v>
      </c>
      <c r="I90" s="1">
        <f t="shared" si="9"/>
        <v>-5.8399999979883432E-3</v>
      </c>
      <c r="O90" s="26">
        <f t="shared" ca="1" si="11"/>
        <v>-1.1304508703106744E-2</v>
      </c>
      <c r="Q90" s="65">
        <f t="shared" si="14"/>
        <v>28852.163</v>
      </c>
      <c r="AB90" s="26" t="s">
        <v>64</v>
      </c>
      <c r="AC90" s="26">
        <v>13</v>
      </c>
      <c r="AE90" s="26" t="s">
        <v>71</v>
      </c>
      <c r="AG90" s="26" t="s">
        <v>63</v>
      </c>
    </row>
    <row r="91" spans="1:33" s="26" customFormat="1" x14ac:dyDescent="0.2">
      <c r="A91" s="26" t="s">
        <v>61</v>
      </c>
      <c r="C91" s="25">
        <v>43891.620999999999</v>
      </c>
      <c r="D91" s="25"/>
      <c r="E91" s="26">
        <f t="shared" si="12"/>
        <v>7131.9996998952502</v>
      </c>
      <c r="F91" s="26">
        <f t="shared" si="13"/>
        <v>7132</v>
      </c>
      <c r="G91" s="26">
        <f t="shared" si="10"/>
        <v>-5.2400000276975334E-4</v>
      </c>
      <c r="I91" s="1">
        <f t="shared" si="9"/>
        <v>-5.2400000276975334E-4</v>
      </c>
      <c r="O91" s="26">
        <f t="shared" ca="1" si="11"/>
        <v>-1.1342957975839219E-2</v>
      </c>
      <c r="Q91" s="65">
        <f t="shared" si="14"/>
        <v>28873.120999999999</v>
      </c>
      <c r="AB91" s="26" t="s">
        <v>64</v>
      </c>
      <c r="AC91" s="26">
        <v>9</v>
      </c>
      <c r="AE91" s="26" t="s">
        <v>71</v>
      </c>
      <c r="AG91" s="26" t="s">
        <v>63</v>
      </c>
    </row>
    <row r="92" spans="1:33" s="26" customFormat="1" x14ac:dyDescent="0.2">
      <c r="A92" s="26" t="s">
        <v>72</v>
      </c>
      <c r="C92" s="25">
        <v>44202.417999999998</v>
      </c>
      <c r="D92" s="25"/>
      <c r="E92" s="26">
        <f t="shared" si="12"/>
        <v>7309.9990435592881</v>
      </c>
      <c r="F92" s="26">
        <f t="shared" si="13"/>
        <v>7310</v>
      </c>
      <c r="G92" s="26">
        <f t="shared" si="10"/>
        <v>-1.6699999978300184E-3</v>
      </c>
      <c r="I92" s="1">
        <f t="shared" si="9"/>
        <v>-1.6699999978300184E-3</v>
      </c>
      <c r="O92" s="26">
        <f t="shared" ca="1" si="11"/>
        <v>-1.191328885470427E-2</v>
      </c>
      <c r="Q92" s="65">
        <f t="shared" si="14"/>
        <v>29183.917999999998</v>
      </c>
      <c r="AB92" s="26" t="s">
        <v>64</v>
      </c>
      <c r="AC92" s="26">
        <v>7</v>
      </c>
      <c r="AE92" s="26" t="s">
        <v>59</v>
      </c>
      <c r="AG92" s="26" t="s">
        <v>56</v>
      </c>
    </row>
    <row r="93" spans="1:33" s="26" customFormat="1" x14ac:dyDescent="0.2">
      <c r="A93" s="26" t="s">
        <v>61</v>
      </c>
      <c r="C93" s="25">
        <v>44598.773999999998</v>
      </c>
      <c r="D93" s="25"/>
      <c r="E93" s="26">
        <f t="shared" si="12"/>
        <v>7536.9996512141352</v>
      </c>
      <c r="F93" s="26">
        <f t="shared" si="13"/>
        <v>7537</v>
      </c>
      <c r="G93" s="26">
        <f t="shared" si="10"/>
        <v>-6.0900000244146213E-4</v>
      </c>
      <c r="I93" s="1">
        <f t="shared" si="9"/>
        <v>-6.0900000244146213E-4</v>
      </c>
      <c r="O93" s="26">
        <f t="shared" ca="1" si="11"/>
        <v>-1.2640620930560259E-2</v>
      </c>
      <c r="Q93" s="65">
        <f t="shared" si="14"/>
        <v>29580.273999999998</v>
      </c>
      <c r="AB93" s="26" t="s">
        <v>64</v>
      </c>
      <c r="AC93" s="26">
        <v>14</v>
      </c>
      <c r="AE93" s="26" t="s">
        <v>62</v>
      </c>
      <c r="AG93" s="26" t="s">
        <v>63</v>
      </c>
    </row>
    <row r="94" spans="1:33" s="26" customFormat="1" x14ac:dyDescent="0.2">
      <c r="A94" s="26" t="s">
        <v>61</v>
      </c>
      <c r="C94" s="25">
        <v>44605.754999999997</v>
      </c>
      <c r="D94" s="25"/>
      <c r="E94" s="26">
        <f t="shared" si="12"/>
        <v>7540.9978024772381</v>
      </c>
      <c r="F94" s="26">
        <f t="shared" si="13"/>
        <v>7541</v>
      </c>
      <c r="G94" s="26">
        <f t="shared" si="10"/>
        <v>-3.83700000384124E-3</v>
      </c>
      <c r="I94" s="1">
        <f t="shared" si="9"/>
        <v>-3.83700000384124E-3</v>
      </c>
      <c r="O94" s="26">
        <f t="shared" ca="1" si="11"/>
        <v>-1.2653437354804415E-2</v>
      </c>
      <c r="Q94" s="65">
        <f t="shared" si="14"/>
        <v>29587.254999999997</v>
      </c>
      <c r="AB94" s="26" t="s">
        <v>64</v>
      </c>
      <c r="AC94" s="26">
        <v>14</v>
      </c>
      <c r="AE94" s="26" t="s">
        <v>73</v>
      </c>
      <c r="AG94" s="26" t="s">
        <v>63</v>
      </c>
    </row>
    <row r="95" spans="1:33" s="26" customFormat="1" x14ac:dyDescent="0.2">
      <c r="A95" s="26" t="s">
        <v>74</v>
      </c>
      <c r="C95" s="25">
        <v>44607.5</v>
      </c>
      <c r="D95" s="25"/>
      <c r="E95" s="26">
        <f t="shared" si="12"/>
        <v>7541.9971971132682</v>
      </c>
      <c r="F95" s="26">
        <f t="shared" si="13"/>
        <v>7542</v>
      </c>
      <c r="G95" s="26">
        <f t="shared" si="10"/>
        <v>-4.8939999978756532E-3</v>
      </c>
      <c r="I95" s="1">
        <f t="shared" si="9"/>
        <v>-4.8939999978756532E-3</v>
      </c>
      <c r="O95" s="26">
        <f t="shared" ca="1" si="11"/>
        <v>-1.2656641460865457E-2</v>
      </c>
      <c r="Q95" s="65">
        <f t="shared" si="14"/>
        <v>29589</v>
      </c>
      <c r="AB95" s="26" t="s">
        <v>64</v>
      </c>
      <c r="AC95" s="26">
        <v>17</v>
      </c>
      <c r="AE95" s="26" t="s">
        <v>55</v>
      </c>
      <c r="AG95" s="26" t="s">
        <v>56</v>
      </c>
    </row>
    <row r="96" spans="1:33" s="26" customFormat="1" x14ac:dyDescent="0.2">
      <c r="A96" s="26" t="s">
        <v>61</v>
      </c>
      <c r="C96" s="25">
        <v>44612.743000000002</v>
      </c>
      <c r="D96" s="25"/>
      <c r="E96" s="26">
        <f t="shared" si="12"/>
        <v>7544.9999627732677</v>
      </c>
      <c r="F96" s="26">
        <f t="shared" si="13"/>
        <v>7545</v>
      </c>
      <c r="G96" s="26">
        <f t="shared" si="10"/>
        <v>-6.5000000176951289E-5</v>
      </c>
      <c r="I96" s="1">
        <f t="shared" si="9"/>
        <v>-6.5000000176951289E-5</v>
      </c>
      <c r="O96" s="26">
        <f t="shared" ca="1" si="11"/>
        <v>-1.2666253779048574E-2</v>
      </c>
      <c r="Q96" s="65">
        <f t="shared" si="14"/>
        <v>29594.243000000002</v>
      </c>
      <c r="AB96" s="26" t="s">
        <v>64</v>
      </c>
      <c r="AC96" s="26">
        <v>41</v>
      </c>
      <c r="AE96" s="26" t="s">
        <v>75</v>
      </c>
      <c r="AG96" s="26" t="s">
        <v>63</v>
      </c>
    </row>
    <row r="97" spans="1:33" s="26" customFormat="1" x14ac:dyDescent="0.2">
      <c r="A97" s="26" t="s">
        <v>76</v>
      </c>
      <c r="C97" s="25">
        <v>44642.423000000003</v>
      </c>
      <c r="D97" s="25"/>
      <c r="E97" s="26">
        <f t="shared" si="12"/>
        <v>7561.9982623705891</v>
      </c>
      <c r="F97" s="26">
        <f t="shared" si="13"/>
        <v>7562</v>
      </c>
      <c r="G97" s="26">
        <f t="shared" si="10"/>
        <v>-3.0339999939315021E-3</v>
      </c>
      <c r="I97" s="1">
        <f t="shared" si="9"/>
        <v>-3.0339999939315021E-3</v>
      </c>
      <c r="O97" s="26">
        <f t="shared" ca="1" si="11"/>
        <v>-1.2720723582086247E-2</v>
      </c>
      <c r="Q97" s="65">
        <f t="shared" si="14"/>
        <v>29623.923000000003</v>
      </c>
      <c r="AB97" s="26" t="s">
        <v>64</v>
      </c>
      <c r="AC97" s="26">
        <v>11</v>
      </c>
      <c r="AE97" s="26" t="s">
        <v>55</v>
      </c>
      <c r="AG97" s="26" t="s">
        <v>56</v>
      </c>
    </row>
    <row r="98" spans="1:33" s="26" customFormat="1" x14ac:dyDescent="0.2">
      <c r="A98" s="26" t="s">
        <v>61</v>
      </c>
      <c r="C98" s="25">
        <v>44647.665999999997</v>
      </c>
      <c r="D98" s="25"/>
      <c r="E98" s="26">
        <f t="shared" si="12"/>
        <v>7565.0010280305851</v>
      </c>
      <c r="F98" s="26">
        <f t="shared" si="13"/>
        <v>7565</v>
      </c>
      <c r="G98" s="26">
        <f t="shared" si="10"/>
        <v>1.7949999964912422E-3</v>
      </c>
      <c r="I98" s="1">
        <f t="shared" si="9"/>
        <v>1.7949999964912422E-3</v>
      </c>
      <c r="O98" s="26">
        <f t="shared" ca="1" si="11"/>
        <v>-1.2730335900269368E-2</v>
      </c>
      <c r="Q98" s="65">
        <f t="shared" si="14"/>
        <v>29629.165999999997</v>
      </c>
      <c r="AB98" s="26" t="s">
        <v>64</v>
      </c>
      <c r="AC98" s="26">
        <v>10</v>
      </c>
      <c r="AE98" s="26" t="s">
        <v>62</v>
      </c>
      <c r="AG98" s="26" t="s">
        <v>63</v>
      </c>
    </row>
    <row r="99" spans="1:33" s="26" customFormat="1" x14ac:dyDescent="0.2">
      <c r="A99" s="26" t="s">
        <v>61</v>
      </c>
      <c r="C99" s="25">
        <v>44654.644</v>
      </c>
      <c r="D99" s="25"/>
      <c r="E99" s="26">
        <f t="shared" si="12"/>
        <v>7568.9974611367224</v>
      </c>
      <c r="F99" s="26">
        <f t="shared" si="13"/>
        <v>7569</v>
      </c>
      <c r="G99" s="26">
        <f t="shared" si="10"/>
        <v>-4.4329999946057796E-3</v>
      </c>
      <c r="I99" s="1">
        <f t="shared" si="9"/>
        <v>-4.4329999946057796E-3</v>
      </c>
      <c r="O99" s="26">
        <f t="shared" ca="1" si="11"/>
        <v>-1.2743152324513524E-2</v>
      </c>
      <c r="Q99" s="65">
        <f t="shared" si="14"/>
        <v>29636.144</v>
      </c>
      <c r="AB99" s="26" t="s">
        <v>64</v>
      </c>
      <c r="AC99" s="26">
        <v>13</v>
      </c>
      <c r="AE99" s="26" t="s">
        <v>62</v>
      </c>
      <c r="AG99" s="26" t="s">
        <v>63</v>
      </c>
    </row>
    <row r="100" spans="1:33" s="26" customFormat="1" x14ac:dyDescent="0.2">
      <c r="A100" s="26" t="s">
        <v>61</v>
      </c>
      <c r="C100" s="25">
        <v>44879.883000000002</v>
      </c>
      <c r="D100" s="25"/>
      <c r="E100" s="26">
        <f t="shared" si="12"/>
        <v>7697.9961135289414</v>
      </c>
      <c r="F100" s="26">
        <f t="shared" si="13"/>
        <v>7698</v>
      </c>
      <c r="G100" s="26">
        <f t="shared" si="10"/>
        <v>-6.7859999981010333E-3</v>
      </c>
      <c r="I100" s="1">
        <f t="shared" si="9"/>
        <v>-6.7859999981010333E-3</v>
      </c>
      <c r="O100" s="26">
        <f t="shared" ca="1" si="11"/>
        <v>-1.3156482006387634E-2</v>
      </c>
      <c r="Q100" s="65">
        <f t="shared" si="14"/>
        <v>29861.383000000002</v>
      </c>
      <c r="AB100" s="26" t="s">
        <v>64</v>
      </c>
      <c r="AC100" s="26">
        <v>16</v>
      </c>
      <c r="AE100" s="26" t="s">
        <v>77</v>
      </c>
      <c r="AG100" s="26" t="s">
        <v>63</v>
      </c>
    </row>
    <row r="101" spans="1:33" s="26" customFormat="1" x14ac:dyDescent="0.2">
      <c r="A101" s="26" t="s">
        <v>78</v>
      </c>
      <c r="C101" s="25">
        <v>44902.584999999999</v>
      </c>
      <c r="D101" s="25"/>
      <c r="E101" s="26">
        <f t="shared" si="12"/>
        <v>7710.9979800201254</v>
      </c>
      <c r="F101" s="26">
        <f t="shared" si="13"/>
        <v>7711</v>
      </c>
      <c r="G101" s="26">
        <f t="shared" si="10"/>
        <v>-3.5270000007585622E-3</v>
      </c>
      <c r="I101" s="1">
        <f t="shared" ref="I101:I132" si="15">+G101</f>
        <v>-3.5270000007585622E-3</v>
      </c>
      <c r="O101" s="26">
        <f t="shared" ca="1" si="11"/>
        <v>-1.3198135385181147E-2</v>
      </c>
      <c r="Q101" s="65">
        <f t="shared" si="14"/>
        <v>29884.084999999999</v>
      </c>
      <c r="AB101" s="26" t="s">
        <v>64</v>
      </c>
      <c r="AC101" s="26">
        <v>5</v>
      </c>
      <c r="AE101" s="26" t="s">
        <v>59</v>
      </c>
      <c r="AG101" s="26" t="s">
        <v>56</v>
      </c>
    </row>
    <row r="102" spans="1:33" s="26" customFormat="1" x14ac:dyDescent="0.2">
      <c r="A102" s="26" t="s">
        <v>79</v>
      </c>
      <c r="C102" s="25">
        <v>44958.455000000002</v>
      </c>
      <c r="D102" s="25"/>
      <c r="E102" s="26">
        <f t="shared" si="12"/>
        <v>7742.9957899427127</v>
      </c>
      <c r="F102" s="26">
        <f t="shared" si="13"/>
        <v>7743</v>
      </c>
      <c r="G102" s="26">
        <f t="shared" si="10"/>
        <v>-7.3509999929228798E-3</v>
      </c>
      <c r="I102" s="1">
        <f t="shared" si="15"/>
        <v>-7.3509999929228798E-3</v>
      </c>
      <c r="O102" s="26">
        <f t="shared" ca="1" si="11"/>
        <v>-1.3300666779134416E-2</v>
      </c>
      <c r="Q102" s="65">
        <f t="shared" si="14"/>
        <v>29939.955000000002</v>
      </c>
      <c r="AB102" s="26" t="s">
        <v>64</v>
      </c>
      <c r="AC102" s="26">
        <v>10</v>
      </c>
      <c r="AE102" s="26" t="s">
        <v>55</v>
      </c>
      <c r="AG102" s="26" t="s">
        <v>56</v>
      </c>
    </row>
    <row r="103" spans="1:33" s="26" customFormat="1" x14ac:dyDescent="0.2">
      <c r="A103" s="26" t="s">
        <v>80</v>
      </c>
      <c r="C103" s="25">
        <v>45014.328999999998</v>
      </c>
      <c r="D103" s="25"/>
      <c r="E103" s="26">
        <f t="shared" si="12"/>
        <v>7774.9958907412529</v>
      </c>
      <c r="F103" s="26">
        <f t="shared" si="13"/>
        <v>7775</v>
      </c>
      <c r="G103" s="26">
        <f t="shared" si="10"/>
        <v>-7.1749999988242052E-3</v>
      </c>
      <c r="I103" s="1">
        <f t="shared" si="15"/>
        <v>-7.1749999988242052E-3</v>
      </c>
      <c r="O103" s="26">
        <f t="shared" ca="1" si="11"/>
        <v>-1.3403198173087681E-2</v>
      </c>
      <c r="Q103" s="65">
        <f t="shared" si="14"/>
        <v>29995.828999999998</v>
      </c>
      <c r="AB103" s="26" t="s">
        <v>64</v>
      </c>
      <c r="AC103" s="26">
        <v>4</v>
      </c>
      <c r="AE103" s="26" t="s">
        <v>59</v>
      </c>
      <c r="AG103" s="26" t="s">
        <v>56</v>
      </c>
    </row>
    <row r="104" spans="1:33" s="26" customFormat="1" x14ac:dyDescent="0.2">
      <c r="A104" s="26" t="s">
        <v>81</v>
      </c>
      <c r="C104" s="25">
        <v>45225.607000000004</v>
      </c>
      <c r="D104" s="25"/>
      <c r="E104" s="26">
        <f t="shared" si="12"/>
        <v>7895.9988133262577</v>
      </c>
      <c r="F104" s="26">
        <f t="shared" si="13"/>
        <v>7896</v>
      </c>
      <c r="G104" s="26">
        <f t="shared" si="10"/>
        <v>-2.0719999956781976E-3</v>
      </c>
      <c r="I104" s="1">
        <f t="shared" si="15"/>
        <v>-2.0719999956781976E-3</v>
      </c>
      <c r="O104" s="26">
        <f t="shared" ca="1" si="11"/>
        <v>-1.3790895006473475E-2</v>
      </c>
      <c r="Q104" s="65">
        <f t="shared" si="14"/>
        <v>30207.107000000004</v>
      </c>
      <c r="AB104" s="26" t="s">
        <v>64</v>
      </c>
      <c r="AC104" s="26">
        <v>7</v>
      </c>
      <c r="AE104" s="26" t="s">
        <v>59</v>
      </c>
      <c r="AG104" s="26" t="s">
        <v>56</v>
      </c>
    </row>
    <row r="105" spans="1:33" s="26" customFormat="1" x14ac:dyDescent="0.2">
      <c r="A105" s="26" t="s">
        <v>82</v>
      </c>
      <c r="C105" s="25">
        <v>45274.487999999998</v>
      </c>
      <c r="D105" s="25"/>
      <c r="E105" s="26">
        <f t="shared" si="12"/>
        <v>7923.9938902338235</v>
      </c>
      <c r="F105" s="26">
        <f t="shared" si="13"/>
        <v>7924</v>
      </c>
      <c r="G105" s="26">
        <f t="shared" si="10"/>
        <v>-1.0668000002624467E-2</v>
      </c>
      <c r="I105" s="1">
        <f t="shared" si="15"/>
        <v>-1.0668000002624467E-2</v>
      </c>
      <c r="O105" s="26">
        <f t="shared" ca="1" si="11"/>
        <v>-1.3880609976182585E-2</v>
      </c>
      <c r="Q105" s="65">
        <f t="shared" si="14"/>
        <v>30255.987999999998</v>
      </c>
      <c r="AB105" s="26" t="s">
        <v>64</v>
      </c>
      <c r="AC105" s="26">
        <v>6</v>
      </c>
      <c r="AE105" s="26" t="s">
        <v>59</v>
      </c>
      <c r="AG105" s="26" t="s">
        <v>56</v>
      </c>
    </row>
    <row r="106" spans="1:33" s="26" customFormat="1" x14ac:dyDescent="0.2">
      <c r="A106" s="26" t="s">
        <v>83</v>
      </c>
      <c r="C106" s="25">
        <v>45288.455000000002</v>
      </c>
      <c r="D106" s="25"/>
      <c r="E106" s="26">
        <f t="shared" si="12"/>
        <v>7931.9930563549779</v>
      </c>
      <c r="F106" s="26">
        <f t="shared" si="13"/>
        <v>7932</v>
      </c>
      <c r="G106" s="26">
        <f t="shared" si="10"/>
        <v>-1.212400000076741E-2</v>
      </c>
      <c r="I106" s="1">
        <f t="shared" si="15"/>
        <v>-1.212400000076741E-2</v>
      </c>
      <c r="O106" s="26">
        <f t="shared" ca="1" si="11"/>
        <v>-1.39062428246709E-2</v>
      </c>
      <c r="Q106" s="65">
        <f t="shared" si="14"/>
        <v>30269.955000000002</v>
      </c>
      <c r="AB106" s="26" t="s">
        <v>64</v>
      </c>
      <c r="AC106" s="26">
        <v>6</v>
      </c>
      <c r="AE106" s="26" t="s">
        <v>59</v>
      </c>
      <c r="AG106" s="26" t="s">
        <v>56</v>
      </c>
    </row>
    <row r="107" spans="1:33" s="26" customFormat="1" x14ac:dyDescent="0.2">
      <c r="A107" s="26" t="s">
        <v>83</v>
      </c>
      <c r="C107" s="25">
        <v>45344.326000000001</v>
      </c>
      <c r="D107" s="25"/>
      <c r="E107" s="26">
        <f t="shared" si="12"/>
        <v>7963.9914389965516</v>
      </c>
      <c r="F107" s="26">
        <f t="shared" si="13"/>
        <v>7964</v>
      </c>
      <c r="G107" s="26">
        <f t="shared" ref="G107:G138" si="16">+C107-(C$7+F107*C$8)</f>
        <v>-1.4947999996365979E-2</v>
      </c>
      <c r="I107" s="1">
        <f t="shared" si="15"/>
        <v>-1.4947999996365979E-2</v>
      </c>
      <c r="O107" s="26">
        <f t="shared" ref="O107:O138" ca="1" si="17">+C$11+C$12*$F107</f>
        <v>-1.4008774218624166E-2</v>
      </c>
      <c r="Q107" s="65">
        <f t="shared" si="14"/>
        <v>30325.826000000001</v>
      </c>
      <c r="AB107" s="26" t="s">
        <v>64</v>
      </c>
      <c r="AC107" s="26">
        <v>6</v>
      </c>
      <c r="AE107" s="26" t="s">
        <v>59</v>
      </c>
      <c r="AG107" s="26" t="s">
        <v>56</v>
      </c>
    </row>
    <row r="108" spans="1:33" s="26" customFormat="1" x14ac:dyDescent="0.2">
      <c r="A108" s="26" t="s">
        <v>83</v>
      </c>
      <c r="C108" s="25">
        <v>45344.33</v>
      </c>
      <c r="D108" s="25"/>
      <c r="E108" s="26">
        <f t="shared" si="12"/>
        <v>7963.993729872509</v>
      </c>
      <c r="F108" s="26">
        <f t="shared" si="13"/>
        <v>7964</v>
      </c>
      <c r="G108" s="26">
        <f t="shared" si="16"/>
        <v>-1.0947999995551072E-2</v>
      </c>
      <c r="I108" s="1">
        <f t="shared" si="15"/>
        <v>-1.0947999995551072E-2</v>
      </c>
      <c r="O108" s="26">
        <f t="shared" ca="1" si="17"/>
        <v>-1.4008774218624166E-2</v>
      </c>
      <c r="Q108" s="65">
        <f t="shared" si="14"/>
        <v>30325.83</v>
      </c>
      <c r="AB108" s="26" t="s">
        <v>64</v>
      </c>
      <c r="AC108" s="26">
        <v>5</v>
      </c>
      <c r="AE108" s="26" t="s">
        <v>84</v>
      </c>
      <c r="AG108" s="26" t="s">
        <v>56</v>
      </c>
    </row>
    <row r="109" spans="1:33" s="26" customFormat="1" x14ac:dyDescent="0.2">
      <c r="A109" s="26" t="s">
        <v>83</v>
      </c>
      <c r="C109" s="25">
        <v>45351.31</v>
      </c>
      <c r="D109" s="25"/>
      <c r="E109" s="26">
        <f t="shared" si="12"/>
        <v>7967.991308416621</v>
      </c>
      <c r="F109" s="26">
        <f t="shared" si="13"/>
        <v>7968</v>
      </c>
      <c r="G109" s="26">
        <f t="shared" si="16"/>
        <v>-1.5176000000792556E-2</v>
      </c>
      <c r="I109" s="1">
        <f t="shared" si="15"/>
        <v>-1.5176000000792556E-2</v>
      </c>
      <c r="O109" s="26">
        <f t="shared" ca="1" si="17"/>
        <v>-1.4021590642868325E-2</v>
      </c>
      <c r="Q109" s="65">
        <f t="shared" si="14"/>
        <v>30332.809999999998</v>
      </c>
      <c r="AB109" s="26" t="s">
        <v>64</v>
      </c>
      <c r="AC109" s="26">
        <v>8</v>
      </c>
      <c r="AE109" s="26" t="s">
        <v>85</v>
      </c>
      <c r="AG109" s="26" t="s">
        <v>56</v>
      </c>
    </row>
    <row r="110" spans="1:33" s="26" customFormat="1" x14ac:dyDescent="0.2">
      <c r="A110" s="26" t="s">
        <v>86</v>
      </c>
      <c r="C110" s="25">
        <v>45379.248</v>
      </c>
      <c r="D110" s="25"/>
      <c r="E110" s="26">
        <f t="shared" si="12"/>
        <v>7983.9919315348816</v>
      </c>
      <c r="F110" s="26">
        <f t="shared" si="13"/>
        <v>7984</v>
      </c>
      <c r="G110" s="26">
        <f t="shared" si="16"/>
        <v>-1.4087999996263534E-2</v>
      </c>
      <c r="I110" s="1">
        <f t="shared" si="15"/>
        <v>-1.4087999996263534E-2</v>
      </c>
      <c r="O110" s="26">
        <f t="shared" ca="1" si="17"/>
        <v>-1.4072856339844959E-2</v>
      </c>
      <c r="Q110" s="65">
        <f t="shared" si="14"/>
        <v>30360.748</v>
      </c>
      <c r="AB110" s="26" t="s">
        <v>64</v>
      </c>
      <c r="AC110" s="26">
        <v>10</v>
      </c>
      <c r="AE110" s="26" t="s">
        <v>85</v>
      </c>
      <c r="AG110" s="26" t="s">
        <v>56</v>
      </c>
    </row>
    <row r="111" spans="1:33" s="26" customFormat="1" x14ac:dyDescent="0.2">
      <c r="A111" s="26" t="s">
        <v>86</v>
      </c>
      <c r="C111" s="25">
        <v>45386.232000000004</v>
      </c>
      <c r="D111" s="25"/>
      <c r="E111" s="26">
        <f t="shared" si="12"/>
        <v>7987.9918009549547</v>
      </c>
      <c r="F111" s="26">
        <f t="shared" si="13"/>
        <v>7988</v>
      </c>
      <c r="G111" s="26">
        <f t="shared" si="16"/>
        <v>-1.4315999993414152E-2</v>
      </c>
      <c r="I111" s="1">
        <f t="shared" si="15"/>
        <v>-1.4315999993414152E-2</v>
      </c>
      <c r="O111" s="26">
        <f t="shared" ca="1" si="17"/>
        <v>-1.4085672764089119E-2</v>
      </c>
      <c r="Q111" s="65">
        <f t="shared" si="14"/>
        <v>30367.732000000004</v>
      </c>
      <c r="AB111" s="26" t="s">
        <v>64</v>
      </c>
      <c r="AC111" s="26">
        <v>6</v>
      </c>
      <c r="AE111" s="26" t="s">
        <v>85</v>
      </c>
      <c r="AG111" s="26" t="s">
        <v>56</v>
      </c>
    </row>
    <row r="112" spans="1:33" s="26" customFormat="1" x14ac:dyDescent="0.2">
      <c r="A112" s="26" t="s">
        <v>61</v>
      </c>
      <c r="C112" s="25">
        <v>46077.663</v>
      </c>
      <c r="D112" s="25"/>
      <c r="E112" s="26">
        <f t="shared" si="12"/>
        <v>8383.9874643267667</v>
      </c>
      <c r="F112" s="26">
        <f t="shared" si="13"/>
        <v>8384</v>
      </c>
      <c r="G112" s="26">
        <f t="shared" si="16"/>
        <v>-2.1887999995669816E-2</v>
      </c>
      <c r="I112" s="1">
        <f t="shared" si="15"/>
        <v>-2.1887999995669816E-2</v>
      </c>
      <c r="O112" s="26">
        <f t="shared" ca="1" si="17"/>
        <v>-1.5354498764260798E-2</v>
      </c>
      <c r="Q112" s="65">
        <f t="shared" si="14"/>
        <v>31059.163</v>
      </c>
      <c r="AB112" s="26" t="s">
        <v>64</v>
      </c>
      <c r="AC112" s="26">
        <v>10</v>
      </c>
      <c r="AE112" s="26" t="s">
        <v>87</v>
      </c>
      <c r="AG112" s="26" t="s">
        <v>63</v>
      </c>
    </row>
    <row r="113" spans="1:33" s="26" customFormat="1" x14ac:dyDescent="0.2">
      <c r="A113" s="26" t="s">
        <v>61</v>
      </c>
      <c r="C113" s="25">
        <v>46091.633000000002</v>
      </c>
      <c r="D113" s="25"/>
      <c r="E113" s="26">
        <f t="shared" si="12"/>
        <v>8391.9883486048875</v>
      </c>
      <c r="F113" s="26">
        <f t="shared" si="13"/>
        <v>8392</v>
      </c>
      <c r="G113" s="26">
        <f t="shared" si="16"/>
        <v>-2.0343999996839557E-2</v>
      </c>
      <c r="I113" s="1">
        <f t="shared" si="15"/>
        <v>-2.0343999996839557E-2</v>
      </c>
      <c r="O113" s="26">
        <f t="shared" ca="1" si="17"/>
        <v>-1.5380131612749117E-2</v>
      </c>
      <c r="Q113" s="65">
        <f t="shared" si="14"/>
        <v>31073.133000000002</v>
      </c>
      <c r="AB113" s="26" t="s">
        <v>64</v>
      </c>
      <c r="AC113" s="26">
        <v>13</v>
      </c>
      <c r="AE113" s="26" t="s">
        <v>88</v>
      </c>
      <c r="AG113" s="26" t="s">
        <v>63</v>
      </c>
    </row>
    <row r="114" spans="1:33" s="26" customFormat="1" x14ac:dyDescent="0.2">
      <c r="A114" s="26" t="s">
        <v>61</v>
      </c>
      <c r="C114" s="25">
        <v>46105.601000000002</v>
      </c>
      <c r="D114" s="25"/>
      <c r="E114" s="26">
        <f t="shared" si="12"/>
        <v>8399.9880874450282</v>
      </c>
      <c r="F114" s="26">
        <f t="shared" si="13"/>
        <v>8400</v>
      </c>
      <c r="G114" s="26">
        <f t="shared" si="16"/>
        <v>-2.0799999998416752E-2</v>
      </c>
      <c r="I114" s="1">
        <f t="shared" si="15"/>
        <v>-2.0799999998416752E-2</v>
      </c>
      <c r="O114" s="26">
        <f t="shared" ca="1" si="17"/>
        <v>-1.5405764461237433E-2</v>
      </c>
      <c r="Q114" s="65">
        <f t="shared" si="14"/>
        <v>31087.101000000002</v>
      </c>
      <c r="AB114" s="26" t="s">
        <v>64</v>
      </c>
      <c r="AC114" s="26">
        <v>8</v>
      </c>
      <c r="AE114" s="26" t="s">
        <v>88</v>
      </c>
      <c r="AG114" s="26" t="s">
        <v>63</v>
      </c>
    </row>
    <row r="115" spans="1:33" s="26" customFormat="1" x14ac:dyDescent="0.2">
      <c r="A115" s="26" t="s">
        <v>61</v>
      </c>
      <c r="C115" s="25">
        <v>46105.601999999999</v>
      </c>
      <c r="D115" s="25"/>
      <c r="E115" s="26">
        <f t="shared" si="12"/>
        <v>8399.9886601640155</v>
      </c>
      <c r="F115" s="26">
        <f t="shared" si="13"/>
        <v>8400</v>
      </c>
      <c r="G115" s="26">
        <f t="shared" si="16"/>
        <v>-1.9800000001851004E-2</v>
      </c>
      <c r="I115" s="1">
        <f t="shared" si="15"/>
        <v>-1.9800000001851004E-2</v>
      </c>
      <c r="O115" s="26">
        <f t="shared" ca="1" si="17"/>
        <v>-1.5405764461237433E-2</v>
      </c>
      <c r="Q115" s="65">
        <f t="shared" si="14"/>
        <v>31087.101999999999</v>
      </c>
      <c r="AB115" s="26" t="s">
        <v>64</v>
      </c>
      <c r="AC115" s="26">
        <v>9</v>
      </c>
      <c r="AE115" s="26" t="s">
        <v>71</v>
      </c>
      <c r="AG115" s="26" t="s">
        <v>63</v>
      </c>
    </row>
    <row r="116" spans="1:33" s="26" customFormat="1" x14ac:dyDescent="0.2">
      <c r="A116" s="26" t="s">
        <v>61</v>
      </c>
      <c r="C116" s="25">
        <v>46112.580999999998</v>
      </c>
      <c r="D116" s="25"/>
      <c r="E116" s="26">
        <f t="shared" si="12"/>
        <v>8403.9856659891393</v>
      </c>
      <c r="F116" s="26">
        <f t="shared" si="13"/>
        <v>8404</v>
      </c>
      <c r="G116" s="26">
        <f t="shared" si="16"/>
        <v>-2.5027999996382277E-2</v>
      </c>
      <c r="I116" s="1">
        <f t="shared" si="15"/>
        <v>-2.5027999996382277E-2</v>
      </c>
      <c r="O116" s="26">
        <f t="shared" ca="1" si="17"/>
        <v>-1.5418580885481592E-2</v>
      </c>
      <c r="Q116" s="65">
        <f t="shared" si="14"/>
        <v>31094.080999999998</v>
      </c>
      <c r="AB116" s="26" t="s">
        <v>64</v>
      </c>
      <c r="AC116" s="26">
        <v>11</v>
      </c>
      <c r="AE116" s="26" t="s">
        <v>71</v>
      </c>
      <c r="AG116" s="26" t="s">
        <v>63</v>
      </c>
    </row>
    <row r="117" spans="1:33" s="26" customFormat="1" x14ac:dyDescent="0.2">
      <c r="A117" s="26" t="s">
        <v>61</v>
      </c>
      <c r="C117" s="25">
        <v>46112.586000000003</v>
      </c>
      <c r="D117" s="25"/>
      <c r="E117" s="26">
        <f t="shared" si="12"/>
        <v>8403.9885295840886</v>
      </c>
      <c r="F117" s="26">
        <f t="shared" si="13"/>
        <v>8404</v>
      </c>
      <c r="G117" s="26">
        <f t="shared" si="16"/>
        <v>-2.0027999991725665E-2</v>
      </c>
      <c r="I117" s="1">
        <f t="shared" si="15"/>
        <v>-2.0027999991725665E-2</v>
      </c>
      <c r="O117" s="26">
        <f t="shared" ca="1" si="17"/>
        <v>-1.5418580885481592E-2</v>
      </c>
      <c r="Q117" s="65">
        <f t="shared" si="14"/>
        <v>31094.086000000003</v>
      </c>
      <c r="AB117" s="26" t="s">
        <v>64</v>
      </c>
      <c r="AC117" s="26">
        <v>10</v>
      </c>
      <c r="AE117" s="26" t="s">
        <v>88</v>
      </c>
      <c r="AG117" s="26" t="s">
        <v>63</v>
      </c>
    </row>
    <row r="118" spans="1:33" s="26" customFormat="1" x14ac:dyDescent="0.2">
      <c r="A118" s="26" t="s">
        <v>89</v>
      </c>
      <c r="C118" s="25">
        <v>46121.311999999998</v>
      </c>
      <c r="D118" s="25"/>
      <c r="E118" s="26">
        <f t="shared" si="12"/>
        <v>8408.9860754832171</v>
      </c>
      <c r="F118" s="26">
        <f t="shared" si="13"/>
        <v>8409</v>
      </c>
      <c r="G118" s="26">
        <f t="shared" si="16"/>
        <v>-2.4313000001711771E-2</v>
      </c>
      <c r="I118" s="1">
        <f t="shared" si="15"/>
        <v>-2.4313000001711771E-2</v>
      </c>
      <c r="O118" s="26">
        <f t="shared" ca="1" si="17"/>
        <v>-1.543460141578679E-2</v>
      </c>
      <c r="Q118" s="65">
        <f t="shared" si="14"/>
        <v>31102.811999999998</v>
      </c>
      <c r="AB118" s="26" t="s">
        <v>64</v>
      </c>
      <c r="AC118" s="26">
        <v>6</v>
      </c>
      <c r="AE118" s="26" t="s">
        <v>90</v>
      </c>
      <c r="AG118" s="26" t="s">
        <v>56</v>
      </c>
    </row>
    <row r="119" spans="1:33" s="26" customFormat="1" x14ac:dyDescent="0.2">
      <c r="A119" s="26" t="s">
        <v>91</v>
      </c>
      <c r="C119" s="25">
        <v>46381.476999999999</v>
      </c>
      <c r="D119" s="25"/>
      <c r="E119" s="26">
        <f t="shared" si="12"/>
        <v>8557.9875112897225</v>
      </c>
      <c r="F119" s="26">
        <f t="shared" si="13"/>
        <v>8558</v>
      </c>
      <c r="G119" s="26">
        <f t="shared" si="16"/>
        <v>-2.1805999997013714E-2</v>
      </c>
      <c r="I119" s="1">
        <f t="shared" si="15"/>
        <v>-2.1805999997013714E-2</v>
      </c>
      <c r="N119" s="26">
        <f>+G119</f>
        <v>-2.1805999997013714E-2</v>
      </c>
      <c r="O119" s="26">
        <f t="shared" ca="1" si="17"/>
        <v>-1.591201321888169E-2</v>
      </c>
      <c r="Q119" s="65">
        <f t="shared" si="14"/>
        <v>31362.976999999999</v>
      </c>
      <c r="AB119" s="26" t="s">
        <v>64</v>
      </c>
      <c r="AG119" s="26" t="s">
        <v>92</v>
      </c>
    </row>
    <row r="120" spans="1:33" s="26" customFormat="1" x14ac:dyDescent="0.2">
      <c r="A120" s="26" t="s">
        <v>61</v>
      </c>
      <c r="C120" s="25">
        <v>46393.694000000003</v>
      </c>
      <c r="D120" s="25"/>
      <c r="E120" s="26">
        <f t="shared" si="12"/>
        <v>8564.9844191799039</v>
      </c>
      <c r="F120" s="26">
        <f t="shared" si="13"/>
        <v>8565</v>
      </c>
      <c r="G120" s="26">
        <f t="shared" si="16"/>
        <v>-2.7204999991226941E-2</v>
      </c>
      <c r="I120" s="1">
        <f t="shared" si="15"/>
        <v>-2.7204999991226941E-2</v>
      </c>
      <c r="O120" s="26">
        <f t="shared" ca="1" si="17"/>
        <v>-1.5934441961308967E-2</v>
      </c>
      <c r="Q120" s="65">
        <f t="shared" si="14"/>
        <v>31375.194000000003</v>
      </c>
      <c r="AB120" s="26" t="s">
        <v>64</v>
      </c>
      <c r="AC120" s="26">
        <v>6</v>
      </c>
      <c r="AE120" s="26" t="s">
        <v>93</v>
      </c>
      <c r="AG120" s="26" t="s">
        <v>63</v>
      </c>
    </row>
    <row r="121" spans="1:33" s="26" customFormat="1" x14ac:dyDescent="0.2">
      <c r="A121" s="26" t="s">
        <v>61</v>
      </c>
      <c r="C121" s="25">
        <v>46400.682000000001</v>
      </c>
      <c r="D121" s="25"/>
      <c r="E121" s="26">
        <f t="shared" si="12"/>
        <v>8568.9865794759298</v>
      </c>
      <c r="F121" s="26">
        <f t="shared" si="13"/>
        <v>8569</v>
      </c>
      <c r="G121" s="26">
        <f t="shared" si="16"/>
        <v>-2.343299999483861E-2</v>
      </c>
      <c r="I121" s="1">
        <f t="shared" si="15"/>
        <v>-2.343299999483861E-2</v>
      </c>
      <c r="O121" s="26">
        <f t="shared" ca="1" si="17"/>
        <v>-1.5947258385553126E-2</v>
      </c>
      <c r="Q121" s="65">
        <f t="shared" si="14"/>
        <v>31382.182000000001</v>
      </c>
      <c r="AB121" s="26" t="s">
        <v>64</v>
      </c>
      <c r="AC121" s="26">
        <v>7</v>
      </c>
      <c r="AE121" s="26" t="s">
        <v>93</v>
      </c>
      <c r="AG121" s="26" t="s">
        <v>63</v>
      </c>
    </row>
    <row r="122" spans="1:33" s="26" customFormat="1" x14ac:dyDescent="0.2">
      <c r="A122" s="26" t="s">
        <v>94</v>
      </c>
      <c r="C122" s="25">
        <v>46402.423999999999</v>
      </c>
      <c r="D122" s="25"/>
      <c r="E122" s="26">
        <f t="shared" si="12"/>
        <v>8569.9842559549888</v>
      </c>
      <c r="F122" s="26">
        <f t="shared" si="13"/>
        <v>8570</v>
      </c>
      <c r="G122" s="26">
        <f t="shared" si="16"/>
        <v>-2.749000000039814E-2</v>
      </c>
      <c r="I122" s="1">
        <f t="shared" si="15"/>
        <v>-2.749000000039814E-2</v>
      </c>
      <c r="O122" s="26">
        <f t="shared" ca="1" si="17"/>
        <v>-1.5950462491614165E-2</v>
      </c>
      <c r="Q122" s="65">
        <f t="shared" si="14"/>
        <v>31383.923999999999</v>
      </c>
      <c r="AB122" s="26" t="s">
        <v>64</v>
      </c>
      <c r="AC122" s="26">
        <v>6</v>
      </c>
      <c r="AE122" s="26" t="s">
        <v>90</v>
      </c>
      <c r="AG122" s="26" t="s">
        <v>56</v>
      </c>
    </row>
    <row r="123" spans="1:33" s="26" customFormat="1" x14ac:dyDescent="0.2">
      <c r="A123" s="26" t="s">
        <v>94</v>
      </c>
      <c r="C123" s="25">
        <v>46402.43</v>
      </c>
      <c r="D123" s="25"/>
      <c r="E123" s="26">
        <f t="shared" si="12"/>
        <v>8569.9876922689255</v>
      </c>
      <c r="F123" s="26">
        <f t="shared" si="13"/>
        <v>8570</v>
      </c>
      <c r="G123" s="26">
        <f t="shared" si="16"/>
        <v>-2.148999999917578E-2</v>
      </c>
      <c r="I123" s="1">
        <f t="shared" si="15"/>
        <v>-2.148999999917578E-2</v>
      </c>
      <c r="O123" s="26">
        <f t="shared" ca="1" si="17"/>
        <v>-1.5950462491614165E-2</v>
      </c>
      <c r="Q123" s="65">
        <f t="shared" si="14"/>
        <v>31383.93</v>
      </c>
      <c r="AB123" s="26" t="s">
        <v>64</v>
      </c>
      <c r="AC123" s="26">
        <v>6</v>
      </c>
      <c r="AE123" s="26" t="s">
        <v>59</v>
      </c>
      <c r="AG123" s="26" t="s">
        <v>56</v>
      </c>
    </row>
    <row r="124" spans="1:33" s="26" customFormat="1" x14ac:dyDescent="0.2">
      <c r="A124" s="26" t="s">
        <v>94</v>
      </c>
      <c r="C124" s="25">
        <v>46416.396999999997</v>
      </c>
      <c r="D124" s="25"/>
      <c r="E124" s="26">
        <f t="shared" si="12"/>
        <v>8577.9868583900752</v>
      </c>
      <c r="F124" s="26">
        <f t="shared" si="13"/>
        <v>8578</v>
      </c>
      <c r="G124" s="26">
        <f t="shared" si="16"/>
        <v>-2.2945999997318722E-2</v>
      </c>
      <c r="I124" s="1">
        <f t="shared" si="15"/>
        <v>-2.2945999997318722E-2</v>
      </c>
      <c r="O124" s="26">
        <f t="shared" ca="1" si="17"/>
        <v>-1.597609534010248E-2</v>
      </c>
      <c r="Q124" s="65">
        <f t="shared" si="14"/>
        <v>31397.896999999997</v>
      </c>
      <c r="AB124" s="26" t="s">
        <v>64</v>
      </c>
      <c r="AC124" s="26">
        <v>10</v>
      </c>
      <c r="AE124" s="26" t="s">
        <v>55</v>
      </c>
      <c r="AG124" s="26" t="s">
        <v>56</v>
      </c>
    </row>
    <row r="125" spans="1:33" s="26" customFormat="1" x14ac:dyDescent="0.2">
      <c r="A125" s="26" t="s">
        <v>61</v>
      </c>
      <c r="C125" s="25">
        <v>46442.584999999999</v>
      </c>
      <c r="D125" s="25"/>
      <c r="E125" s="26">
        <f t="shared" si="12"/>
        <v>8592.9852232773628</v>
      </c>
      <c r="F125" s="26">
        <f t="shared" si="13"/>
        <v>8593</v>
      </c>
      <c r="G125" s="26">
        <f t="shared" si="16"/>
        <v>-2.58010000034119E-2</v>
      </c>
      <c r="I125" s="1">
        <f t="shared" si="15"/>
        <v>-2.58010000034119E-2</v>
      </c>
      <c r="O125" s="26">
        <f t="shared" ca="1" si="17"/>
        <v>-1.6024156931018076E-2</v>
      </c>
      <c r="Q125" s="65">
        <f t="shared" si="14"/>
        <v>31424.084999999999</v>
      </c>
      <c r="AB125" s="26" t="s">
        <v>64</v>
      </c>
      <c r="AC125" s="26">
        <v>9</v>
      </c>
      <c r="AE125" s="26" t="s">
        <v>95</v>
      </c>
      <c r="AG125" s="26" t="s">
        <v>63</v>
      </c>
    </row>
    <row r="126" spans="1:33" s="26" customFormat="1" x14ac:dyDescent="0.2">
      <c r="A126" s="26" t="s">
        <v>61</v>
      </c>
      <c r="C126" s="25">
        <v>46482.747000000003</v>
      </c>
      <c r="D126" s="25"/>
      <c r="E126" s="26">
        <f t="shared" si="12"/>
        <v>8615.9867633187259</v>
      </c>
      <c r="F126" s="26">
        <f t="shared" si="13"/>
        <v>8616</v>
      </c>
      <c r="G126" s="26">
        <f t="shared" si="16"/>
        <v>-2.3111999995307997E-2</v>
      </c>
      <c r="I126" s="1">
        <f t="shared" si="15"/>
        <v>-2.3111999995307997E-2</v>
      </c>
      <c r="O126" s="26">
        <f t="shared" ca="1" si="17"/>
        <v>-1.6097851370421985E-2</v>
      </c>
      <c r="Q126" s="65">
        <f t="shared" si="14"/>
        <v>31464.247000000003</v>
      </c>
      <c r="AB126" s="26" t="s">
        <v>64</v>
      </c>
      <c r="AC126" s="26">
        <v>8</v>
      </c>
      <c r="AE126" s="26" t="s">
        <v>87</v>
      </c>
      <c r="AG126" s="26" t="s">
        <v>63</v>
      </c>
    </row>
    <row r="127" spans="1:33" s="26" customFormat="1" x14ac:dyDescent="0.2">
      <c r="A127" s="26" t="s">
        <v>96</v>
      </c>
      <c r="C127" s="25">
        <v>46676.565999999999</v>
      </c>
      <c r="D127" s="25"/>
      <c r="E127" s="26">
        <f t="shared" si="12"/>
        <v>8726.9905850725372</v>
      </c>
      <c r="F127" s="26">
        <f t="shared" si="13"/>
        <v>8727</v>
      </c>
      <c r="G127" s="26">
        <f t="shared" si="16"/>
        <v>-1.6438999999081716E-2</v>
      </c>
      <c r="I127" s="1">
        <f t="shared" si="15"/>
        <v>-1.6438999999081716E-2</v>
      </c>
      <c r="O127" s="26">
        <f t="shared" ca="1" si="17"/>
        <v>-1.645350714319738E-2</v>
      </c>
      <c r="Q127" s="65">
        <f t="shared" si="14"/>
        <v>31658.065999999999</v>
      </c>
      <c r="AB127" s="26" t="s">
        <v>64</v>
      </c>
      <c r="AC127" s="26">
        <v>6</v>
      </c>
      <c r="AE127" s="26" t="s">
        <v>59</v>
      </c>
      <c r="AG127" s="26" t="s">
        <v>56</v>
      </c>
    </row>
    <row r="128" spans="1:33" s="26" customFormat="1" x14ac:dyDescent="0.2">
      <c r="A128" s="26" t="s">
        <v>61</v>
      </c>
      <c r="C128" s="25">
        <v>46735.923999999999</v>
      </c>
      <c r="D128" s="25"/>
      <c r="E128" s="26">
        <f t="shared" si="12"/>
        <v>8760.9860388292018</v>
      </c>
      <c r="F128" s="26">
        <f t="shared" si="13"/>
        <v>8761</v>
      </c>
      <c r="G128" s="26">
        <f t="shared" si="16"/>
        <v>-2.4377000001550186E-2</v>
      </c>
      <c r="I128" s="1">
        <f t="shared" si="15"/>
        <v>-2.4377000001550186E-2</v>
      </c>
      <c r="O128" s="26">
        <f t="shared" ca="1" si="17"/>
        <v>-1.6562446749272729E-2</v>
      </c>
      <c r="Q128" s="65">
        <f t="shared" si="14"/>
        <v>31717.423999999999</v>
      </c>
      <c r="AB128" s="26" t="s">
        <v>64</v>
      </c>
      <c r="AC128" s="26">
        <v>11</v>
      </c>
      <c r="AE128" s="26" t="s">
        <v>87</v>
      </c>
      <c r="AG128" s="26" t="s">
        <v>63</v>
      </c>
    </row>
    <row r="129" spans="1:33" s="26" customFormat="1" x14ac:dyDescent="0.2">
      <c r="A129" s="26" t="s">
        <v>97</v>
      </c>
      <c r="C129" s="25">
        <v>46744.654000000002</v>
      </c>
      <c r="D129" s="25"/>
      <c r="E129" s="26">
        <f t="shared" si="12"/>
        <v>8765.9858756042922</v>
      </c>
      <c r="F129" s="26">
        <f t="shared" si="13"/>
        <v>8766</v>
      </c>
      <c r="G129" s="26">
        <f t="shared" si="16"/>
        <v>-2.466199999616947E-2</v>
      </c>
      <c r="I129" s="1">
        <f t="shared" si="15"/>
        <v>-2.466199999616947E-2</v>
      </c>
      <c r="O129" s="26">
        <f t="shared" ca="1" si="17"/>
        <v>-1.6578467279577926E-2</v>
      </c>
      <c r="Q129" s="65">
        <f t="shared" si="14"/>
        <v>31726.154000000002</v>
      </c>
      <c r="AB129" s="26" t="s">
        <v>64</v>
      </c>
      <c r="AC129" s="26">
        <v>6</v>
      </c>
      <c r="AE129" s="26" t="s">
        <v>59</v>
      </c>
      <c r="AG129" s="26" t="s">
        <v>56</v>
      </c>
    </row>
    <row r="130" spans="1:33" s="26" customFormat="1" x14ac:dyDescent="0.2">
      <c r="A130" s="26" t="s">
        <v>61</v>
      </c>
      <c r="C130" s="25">
        <v>46756.879000000001</v>
      </c>
      <c r="D130" s="25"/>
      <c r="E130" s="26">
        <f t="shared" si="12"/>
        <v>8772.987365246383</v>
      </c>
      <c r="F130" s="26">
        <f t="shared" si="13"/>
        <v>8773</v>
      </c>
      <c r="G130" s="26">
        <f t="shared" si="16"/>
        <v>-2.2060999996028841E-2</v>
      </c>
      <c r="I130" s="1">
        <f t="shared" si="15"/>
        <v>-2.2060999996028841E-2</v>
      </c>
      <c r="O130" s="26">
        <f t="shared" ca="1" si="17"/>
        <v>-1.6600896022005204E-2</v>
      </c>
      <c r="Q130" s="65">
        <f t="shared" si="14"/>
        <v>31738.379000000001</v>
      </c>
      <c r="AB130" s="26" t="s">
        <v>64</v>
      </c>
      <c r="AC130" s="26">
        <v>12</v>
      </c>
      <c r="AE130" s="26" t="s">
        <v>62</v>
      </c>
      <c r="AG130" s="26" t="s">
        <v>63</v>
      </c>
    </row>
    <row r="131" spans="1:33" s="26" customFormat="1" x14ac:dyDescent="0.2">
      <c r="A131" s="26" t="s">
        <v>61</v>
      </c>
      <c r="C131" s="25">
        <v>46805.766000000003</v>
      </c>
      <c r="D131" s="25"/>
      <c r="E131" s="26">
        <f t="shared" si="12"/>
        <v>8800.9858784678872</v>
      </c>
      <c r="F131" s="26">
        <f t="shared" si="13"/>
        <v>8801</v>
      </c>
      <c r="G131" s="26">
        <f t="shared" si="16"/>
        <v>-2.4656999994476791E-2</v>
      </c>
      <c r="I131" s="1">
        <f t="shared" si="15"/>
        <v>-2.4656999994476791E-2</v>
      </c>
      <c r="O131" s="26">
        <f t="shared" ca="1" si="17"/>
        <v>-1.6690610991714313E-2</v>
      </c>
      <c r="Q131" s="65">
        <f t="shared" si="14"/>
        <v>31787.266000000003</v>
      </c>
      <c r="AB131" s="26" t="s">
        <v>64</v>
      </c>
      <c r="AC131" s="26">
        <v>12</v>
      </c>
      <c r="AE131" s="26" t="s">
        <v>93</v>
      </c>
      <c r="AG131" s="26" t="s">
        <v>63</v>
      </c>
    </row>
    <row r="132" spans="1:33" s="26" customFormat="1" x14ac:dyDescent="0.2">
      <c r="A132" s="26" t="s">
        <v>61</v>
      </c>
      <c r="C132" s="25">
        <v>46819.733999999997</v>
      </c>
      <c r="D132" s="25"/>
      <c r="E132" s="26">
        <f t="shared" si="12"/>
        <v>8808.9856173080243</v>
      </c>
      <c r="F132" s="26">
        <f t="shared" si="13"/>
        <v>8809</v>
      </c>
      <c r="G132" s="26">
        <f t="shared" si="16"/>
        <v>-2.5113000003329944E-2</v>
      </c>
      <c r="I132" s="1">
        <f t="shared" si="15"/>
        <v>-2.5113000003329944E-2</v>
      </c>
      <c r="O132" s="26">
        <f t="shared" ca="1" si="17"/>
        <v>-1.6716243840202628E-2</v>
      </c>
      <c r="Q132" s="65">
        <f t="shared" si="14"/>
        <v>31801.233999999997</v>
      </c>
      <c r="AB132" s="26" t="s">
        <v>64</v>
      </c>
      <c r="AC132" s="26">
        <v>11</v>
      </c>
      <c r="AE132" s="26" t="s">
        <v>93</v>
      </c>
      <c r="AG132" s="26" t="s">
        <v>63</v>
      </c>
    </row>
    <row r="133" spans="1:33" s="26" customFormat="1" x14ac:dyDescent="0.2">
      <c r="A133" s="26" t="s">
        <v>61</v>
      </c>
      <c r="C133" s="25">
        <v>47114.822</v>
      </c>
      <c r="D133" s="25"/>
      <c r="E133" s="26">
        <f t="shared" si="12"/>
        <v>8977.9881183718535</v>
      </c>
      <c r="F133" s="26">
        <f t="shared" si="13"/>
        <v>8978</v>
      </c>
      <c r="G133" s="26">
        <f t="shared" si="16"/>
        <v>-2.0745999994687736E-2</v>
      </c>
      <c r="I133" s="1">
        <f t="shared" ref="I133:I164" si="18">+G133</f>
        <v>-2.0745999994687736E-2</v>
      </c>
      <c r="O133" s="26">
        <f t="shared" ca="1" si="17"/>
        <v>-1.7257737764518322E-2</v>
      </c>
      <c r="Q133" s="65">
        <f t="shared" si="14"/>
        <v>32096.322</v>
      </c>
      <c r="AB133" s="26" t="s">
        <v>64</v>
      </c>
      <c r="AC133" s="26">
        <v>10</v>
      </c>
      <c r="AE133" s="26" t="s">
        <v>71</v>
      </c>
      <c r="AG133" s="26" t="s">
        <v>63</v>
      </c>
    </row>
    <row r="134" spans="1:33" s="26" customFormat="1" x14ac:dyDescent="0.2">
      <c r="A134" s="26" t="s">
        <v>98</v>
      </c>
      <c r="C134" s="25">
        <v>47116.565000000002</v>
      </c>
      <c r="D134" s="25"/>
      <c r="E134" s="26">
        <f t="shared" si="12"/>
        <v>8978.9863675699035</v>
      </c>
      <c r="F134" s="26">
        <f t="shared" si="13"/>
        <v>8979</v>
      </c>
      <c r="G134" s="26">
        <f t="shared" si="16"/>
        <v>-2.3802999996405561E-2</v>
      </c>
      <c r="I134" s="1">
        <f t="shared" si="18"/>
        <v>-2.3802999996405561E-2</v>
      </c>
      <c r="O134" s="26">
        <f t="shared" ca="1" si="17"/>
        <v>-1.726094187057936E-2</v>
      </c>
      <c r="Q134" s="65">
        <f t="shared" si="14"/>
        <v>32098.065000000002</v>
      </c>
      <c r="AB134" s="26" t="s">
        <v>64</v>
      </c>
      <c r="AC134" s="26">
        <v>9</v>
      </c>
      <c r="AE134" s="26" t="s">
        <v>55</v>
      </c>
      <c r="AG134" s="26" t="s">
        <v>56</v>
      </c>
    </row>
    <row r="135" spans="1:33" s="26" customFormat="1" x14ac:dyDescent="0.2">
      <c r="A135" s="26" t="s">
        <v>61</v>
      </c>
      <c r="C135" s="25">
        <v>47121.807000000001</v>
      </c>
      <c r="D135" s="25"/>
      <c r="E135" s="26">
        <f t="shared" si="12"/>
        <v>8981.9885605109121</v>
      </c>
      <c r="F135" s="26">
        <f t="shared" si="13"/>
        <v>8982</v>
      </c>
      <c r="G135" s="26">
        <f t="shared" si="16"/>
        <v>-1.9973999995272607E-2</v>
      </c>
      <c r="I135" s="1">
        <f t="shared" si="18"/>
        <v>-1.9973999995272607E-2</v>
      </c>
      <c r="O135" s="26">
        <f t="shared" ca="1" si="17"/>
        <v>-1.7270554188762478E-2</v>
      </c>
      <c r="Q135" s="65">
        <f t="shared" si="14"/>
        <v>32103.307000000001</v>
      </c>
      <c r="AB135" s="26" t="s">
        <v>64</v>
      </c>
      <c r="AC135" s="26">
        <v>15</v>
      </c>
      <c r="AE135" s="26" t="s">
        <v>71</v>
      </c>
      <c r="AG135" s="26" t="s">
        <v>63</v>
      </c>
    </row>
    <row r="136" spans="1:33" s="26" customFormat="1" x14ac:dyDescent="0.2">
      <c r="A136" s="26" t="s">
        <v>61</v>
      </c>
      <c r="C136" s="25">
        <v>47170.697</v>
      </c>
      <c r="D136" s="25"/>
      <c r="E136" s="26">
        <f t="shared" si="12"/>
        <v>9009.9887918893837</v>
      </c>
      <c r="F136" s="26">
        <f t="shared" si="13"/>
        <v>9010</v>
      </c>
      <c r="G136" s="26">
        <f t="shared" si="16"/>
        <v>-1.9569999996747356E-2</v>
      </c>
      <c r="I136" s="1">
        <f t="shared" si="18"/>
        <v>-1.9569999996747356E-2</v>
      </c>
      <c r="O136" s="26">
        <f t="shared" ca="1" si="17"/>
        <v>-1.7360269158471588E-2</v>
      </c>
      <c r="Q136" s="65">
        <f t="shared" si="14"/>
        <v>32152.197</v>
      </c>
      <c r="AB136" s="26" t="s">
        <v>64</v>
      </c>
      <c r="AC136" s="26">
        <v>17</v>
      </c>
      <c r="AE136" s="26" t="s">
        <v>62</v>
      </c>
      <c r="AG136" s="26" t="s">
        <v>63</v>
      </c>
    </row>
    <row r="137" spans="1:33" s="26" customFormat="1" x14ac:dyDescent="0.2">
      <c r="A137" s="26" t="s">
        <v>61</v>
      </c>
      <c r="C137" s="25">
        <v>47205.612999999998</v>
      </c>
      <c r="D137" s="25"/>
      <c r="E137" s="26">
        <f t="shared" si="12"/>
        <v>9029.985848113778</v>
      </c>
      <c r="F137" s="26">
        <f t="shared" si="13"/>
        <v>9030</v>
      </c>
      <c r="G137" s="26">
        <f t="shared" si="16"/>
        <v>-2.4709999997867271E-2</v>
      </c>
      <c r="I137" s="1">
        <f t="shared" si="18"/>
        <v>-2.4709999997867271E-2</v>
      </c>
      <c r="O137" s="26">
        <f t="shared" ca="1" si="17"/>
        <v>-1.7424351279692381E-2</v>
      </c>
      <c r="Q137" s="65">
        <f t="shared" si="14"/>
        <v>32187.112999999998</v>
      </c>
      <c r="AB137" s="26" t="s">
        <v>64</v>
      </c>
      <c r="AC137" s="26">
        <v>8</v>
      </c>
      <c r="AE137" s="26" t="s">
        <v>99</v>
      </c>
      <c r="AG137" s="26" t="s">
        <v>63</v>
      </c>
    </row>
    <row r="138" spans="1:33" s="26" customFormat="1" x14ac:dyDescent="0.2">
      <c r="A138" s="26" t="s">
        <v>100</v>
      </c>
      <c r="C138" s="25">
        <v>47207.360999999997</v>
      </c>
      <c r="D138" s="25"/>
      <c r="E138" s="26">
        <f t="shared" si="12"/>
        <v>9030.9869609067737</v>
      </c>
      <c r="F138" s="26">
        <f t="shared" si="13"/>
        <v>9031</v>
      </c>
      <c r="G138" s="26">
        <f t="shared" si="16"/>
        <v>-2.2767000002204441E-2</v>
      </c>
      <c r="I138" s="1">
        <f t="shared" si="18"/>
        <v>-2.2767000002204441E-2</v>
      </c>
      <c r="O138" s="26">
        <f t="shared" ca="1" si="17"/>
        <v>-1.742755538575342E-2</v>
      </c>
      <c r="Q138" s="65">
        <f t="shared" si="14"/>
        <v>32188.860999999997</v>
      </c>
      <c r="AB138" s="26" t="s">
        <v>64</v>
      </c>
      <c r="AC138" s="26">
        <v>7</v>
      </c>
      <c r="AE138" s="26" t="s">
        <v>55</v>
      </c>
      <c r="AG138" s="26" t="s">
        <v>56</v>
      </c>
    </row>
    <row r="139" spans="1:33" s="26" customFormat="1" x14ac:dyDescent="0.2">
      <c r="A139" s="26" t="s">
        <v>100</v>
      </c>
      <c r="C139" s="25">
        <v>47207.362999999998</v>
      </c>
      <c r="D139" s="25"/>
      <c r="E139" s="26">
        <f t="shared" si="12"/>
        <v>9030.9881063447519</v>
      </c>
      <c r="F139" s="26">
        <f t="shared" si="13"/>
        <v>9031</v>
      </c>
      <c r="G139" s="26">
        <f t="shared" ref="G139:G170" si="19">+C139-(C$7+F139*C$8)</f>
        <v>-2.0767000001796987E-2</v>
      </c>
      <c r="I139" s="1">
        <f t="shared" si="18"/>
        <v>-2.0767000001796987E-2</v>
      </c>
      <c r="O139" s="26">
        <f t="shared" ref="O139:O170" ca="1" si="20">+C$11+C$12*$F139</f>
        <v>-1.742755538575342E-2</v>
      </c>
      <c r="Q139" s="65">
        <f t="shared" si="14"/>
        <v>32188.862999999998</v>
      </c>
      <c r="AB139" s="26" t="s">
        <v>64</v>
      </c>
      <c r="AC139" s="26">
        <v>6</v>
      </c>
      <c r="AE139" s="26" t="s">
        <v>59</v>
      </c>
      <c r="AG139" s="26" t="s">
        <v>56</v>
      </c>
    </row>
    <row r="140" spans="1:33" s="26" customFormat="1" x14ac:dyDescent="0.2">
      <c r="A140" s="26" t="s">
        <v>61</v>
      </c>
      <c r="C140" s="25">
        <v>47212.603999999999</v>
      </c>
      <c r="D140" s="25"/>
      <c r="E140" s="26">
        <f t="shared" si="12"/>
        <v>9033.9897265667732</v>
      </c>
      <c r="F140" s="26">
        <f t="shared" si="13"/>
        <v>9034</v>
      </c>
      <c r="G140" s="26">
        <f t="shared" si="19"/>
        <v>-1.7937999997229781E-2</v>
      </c>
      <c r="I140" s="1">
        <f t="shared" si="18"/>
        <v>-1.7937999997229781E-2</v>
      </c>
      <c r="O140" s="26">
        <f t="shared" ca="1" si="20"/>
        <v>-1.7437167703936537E-2</v>
      </c>
      <c r="Q140" s="65">
        <f t="shared" si="14"/>
        <v>32194.103999999999</v>
      </c>
      <c r="AB140" s="26" t="s">
        <v>64</v>
      </c>
      <c r="AC140" s="26">
        <v>14</v>
      </c>
      <c r="AE140" s="26" t="s">
        <v>62</v>
      </c>
      <c r="AG140" s="26" t="s">
        <v>63</v>
      </c>
    </row>
    <row r="141" spans="1:33" s="26" customFormat="1" x14ac:dyDescent="0.2">
      <c r="A141" s="26" t="s">
        <v>101</v>
      </c>
      <c r="C141" s="25">
        <v>47411.641000000003</v>
      </c>
      <c r="D141" s="25"/>
      <c r="E141" s="26">
        <f t="shared" si="12"/>
        <v>9147.9819960058612</v>
      </c>
      <c r="F141" s="26">
        <f t="shared" si="13"/>
        <v>9148</v>
      </c>
      <c r="G141" s="26">
        <f t="shared" si="19"/>
        <v>-3.1435999997484032E-2</v>
      </c>
      <c r="I141" s="1">
        <f t="shared" si="18"/>
        <v>-3.1435999997484032E-2</v>
      </c>
      <c r="O141" s="26">
        <f t="shared" ca="1" si="20"/>
        <v>-1.7802435794895054E-2</v>
      </c>
      <c r="Q141" s="65">
        <f t="shared" si="14"/>
        <v>32393.141000000003</v>
      </c>
      <c r="AB141" s="26" t="s">
        <v>64</v>
      </c>
      <c r="AC141" s="26">
        <v>5</v>
      </c>
      <c r="AE141" s="26" t="s">
        <v>59</v>
      </c>
      <c r="AG141" s="26" t="s">
        <v>56</v>
      </c>
    </row>
    <row r="142" spans="1:33" s="26" customFormat="1" x14ac:dyDescent="0.2">
      <c r="A142" s="26" t="s">
        <v>102</v>
      </c>
      <c r="C142" s="25">
        <v>47481.493000000002</v>
      </c>
      <c r="D142" s="25"/>
      <c r="E142" s="26">
        <f t="shared" si="12"/>
        <v>9187.9875628344344</v>
      </c>
      <c r="F142" s="26">
        <f t="shared" si="13"/>
        <v>9188</v>
      </c>
      <c r="G142" s="26">
        <f t="shared" si="19"/>
        <v>-2.1715999995649327E-2</v>
      </c>
      <c r="I142" s="1">
        <f t="shared" si="18"/>
        <v>-2.1715999995649327E-2</v>
      </c>
      <c r="O142" s="26">
        <f t="shared" ca="1" si="20"/>
        <v>-1.7930600037336639E-2</v>
      </c>
      <c r="Q142" s="65">
        <f t="shared" si="14"/>
        <v>32462.993000000002</v>
      </c>
      <c r="AB142" s="26" t="s">
        <v>64</v>
      </c>
      <c r="AC142" s="26">
        <v>9</v>
      </c>
      <c r="AE142" s="26" t="s">
        <v>90</v>
      </c>
      <c r="AG142" s="26" t="s">
        <v>56</v>
      </c>
    </row>
    <row r="143" spans="1:33" s="26" customFormat="1" x14ac:dyDescent="0.2">
      <c r="A143" s="26" t="s">
        <v>103</v>
      </c>
      <c r="C143" s="25">
        <v>47530.381000000001</v>
      </c>
      <c r="D143" s="25"/>
      <c r="E143" s="26">
        <f t="shared" si="12"/>
        <v>9215.9866487749277</v>
      </c>
      <c r="F143" s="26">
        <f t="shared" si="13"/>
        <v>9216</v>
      </c>
      <c r="G143" s="26">
        <f t="shared" si="19"/>
        <v>-2.331199999753153E-2</v>
      </c>
      <c r="I143" s="1">
        <f t="shared" si="18"/>
        <v>-2.331199999753153E-2</v>
      </c>
      <c r="O143" s="26">
        <f t="shared" ca="1" si="20"/>
        <v>-1.8020315007045748E-2</v>
      </c>
      <c r="Q143" s="65">
        <f t="shared" si="14"/>
        <v>32511.881000000001</v>
      </c>
      <c r="AB143" s="26" t="s">
        <v>64</v>
      </c>
      <c r="AC143" s="26">
        <v>7</v>
      </c>
      <c r="AE143" s="26" t="s">
        <v>55</v>
      </c>
      <c r="AG143" s="26" t="s">
        <v>56</v>
      </c>
    </row>
    <row r="144" spans="1:33" s="26" customFormat="1" x14ac:dyDescent="0.2">
      <c r="A144" s="26" t="s">
        <v>61</v>
      </c>
      <c r="C144" s="25">
        <v>47535.618000000002</v>
      </c>
      <c r="D144" s="25"/>
      <c r="E144" s="26">
        <f t="shared" si="12"/>
        <v>9218.9859781209907</v>
      </c>
      <c r="F144" s="26">
        <f t="shared" si="13"/>
        <v>9219</v>
      </c>
      <c r="G144" s="26">
        <f t="shared" si="19"/>
        <v>-2.4482999993779231E-2</v>
      </c>
      <c r="I144" s="1">
        <f t="shared" si="18"/>
        <v>-2.4482999993779231E-2</v>
      </c>
      <c r="O144" s="26">
        <f t="shared" ca="1" si="20"/>
        <v>-1.8029927325228866E-2</v>
      </c>
      <c r="Q144" s="65">
        <f t="shared" si="14"/>
        <v>32517.118000000002</v>
      </c>
      <c r="AB144" s="26" t="s">
        <v>64</v>
      </c>
      <c r="AC144" s="26">
        <v>9</v>
      </c>
      <c r="AE144" s="26" t="s">
        <v>99</v>
      </c>
      <c r="AG144" s="26" t="s">
        <v>63</v>
      </c>
    </row>
    <row r="145" spans="1:33" s="26" customFormat="1" x14ac:dyDescent="0.2">
      <c r="A145" s="26" t="s">
        <v>103</v>
      </c>
      <c r="C145" s="25">
        <v>47551.336000000003</v>
      </c>
      <c r="D145" s="25"/>
      <c r="E145" s="26">
        <f t="shared" si="12"/>
        <v>9227.9879751921071</v>
      </c>
      <c r="F145" s="26">
        <f t="shared" si="13"/>
        <v>9228</v>
      </c>
      <c r="G145" s="26">
        <f t="shared" si="19"/>
        <v>-2.0995999999286141E-2</v>
      </c>
      <c r="I145" s="1">
        <f t="shared" si="18"/>
        <v>-2.0995999999286141E-2</v>
      </c>
      <c r="O145" s="26">
        <f t="shared" ca="1" si="20"/>
        <v>-1.8058764279778223E-2</v>
      </c>
      <c r="Q145" s="65">
        <f t="shared" si="14"/>
        <v>32532.836000000003</v>
      </c>
      <c r="AB145" s="26" t="s">
        <v>64</v>
      </c>
      <c r="AC145" s="26">
        <v>6</v>
      </c>
      <c r="AE145" s="26" t="s">
        <v>59</v>
      </c>
      <c r="AG145" s="26" t="s">
        <v>56</v>
      </c>
    </row>
    <row r="146" spans="1:33" s="26" customFormat="1" x14ac:dyDescent="0.2">
      <c r="A146" s="26" t="s">
        <v>103</v>
      </c>
      <c r="C146" s="25">
        <v>47558.324000000001</v>
      </c>
      <c r="D146" s="25"/>
      <c r="E146" s="26">
        <f t="shared" si="12"/>
        <v>9231.9901354881331</v>
      </c>
      <c r="F146" s="26">
        <f t="shared" si="13"/>
        <v>9232</v>
      </c>
      <c r="G146" s="26">
        <f t="shared" si="19"/>
        <v>-1.7223999995621853E-2</v>
      </c>
      <c r="I146" s="1">
        <f t="shared" si="18"/>
        <v>-1.7223999995621853E-2</v>
      </c>
      <c r="O146" s="26">
        <f t="shared" ca="1" si="20"/>
        <v>-1.8071580704022379E-2</v>
      </c>
      <c r="Q146" s="65">
        <f t="shared" si="14"/>
        <v>32539.824000000001</v>
      </c>
      <c r="AB146" s="26" t="s">
        <v>64</v>
      </c>
      <c r="AC146" s="26">
        <v>10</v>
      </c>
      <c r="AE146" s="26" t="s">
        <v>90</v>
      </c>
      <c r="AG146" s="26" t="s">
        <v>56</v>
      </c>
    </row>
    <row r="147" spans="1:33" s="26" customFormat="1" x14ac:dyDescent="0.2">
      <c r="A147" s="26" t="s">
        <v>103</v>
      </c>
      <c r="C147" s="25">
        <v>47565.303</v>
      </c>
      <c r="D147" s="25"/>
      <c r="E147" s="26">
        <f t="shared" si="12"/>
        <v>9235.9871413132569</v>
      </c>
      <c r="F147" s="26">
        <f t="shared" si="13"/>
        <v>9236</v>
      </c>
      <c r="G147" s="26">
        <f t="shared" si="19"/>
        <v>-2.2451999997429084E-2</v>
      </c>
      <c r="I147" s="1">
        <f t="shared" si="18"/>
        <v>-2.2451999997429084E-2</v>
      </c>
      <c r="O147" s="26">
        <f t="shared" ca="1" si="20"/>
        <v>-1.8084397128266538E-2</v>
      </c>
      <c r="Q147" s="65">
        <f t="shared" si="14"/>
        <v>32546.803</v>
      </c>
      <c r="AB147" s="26" t="s">
        <v>64</v>
      </c>
      <c r="AC147" s="26">
        <v>10</v>
      </c>
      <c r="AE147" s="26" t="s">
        <v>104</v>
      </c>
      <c r="AG147" s="26" t="s">
        <v>56</v>
      </c>
    </row>
    <row r="148" spans="1:33" s="26" customFormat="1" x14ac:dyDescent="0.2">
      <c r="A148" s="26" t="s">
        <v>103</v>
      </c>
      <c r="C148" s="25">
        <v>47565.307000000001</v>
      </c>
      <c r="D148" s="25"/>
      <c r="E148" s="26">
        <f t="shared" si="12"/>
        <v>9235.9894321892134</v>
      </c>
      <c r="F148" s="26">
        <f t="shared" si="13"/>
        <v>9236</v>
      </c>
      <c r="G148" s="26">
        <f t="shared" si="19"/>
        <v>-1.8451999996614177E-2</v>
      </c>
      <c r="I148" s="1">
        <f t="shared" si="18"/>
        <v>-1.8451999996614177E-2</v>
      </c>
      <c r="O148" s="26">
        <f t="shared" ca="1" si="20"/>
        <v>-1.8084397128266538E-2</v>
      </c>
      <c r="Q148" s="65">
        <f t="shared" si="14"/>
        <v>32546.807000000001</v>
      </c>
      <c r="AB148" s="26" t="s">
        <v>64</v>
      </c>
      <c r="AC148" s="26">
        <v>8</v>
      </c>
      <c r="AE148" s="26" t="s">
        <v>90</v>
      </c>
      <c r="AG148" s="26" t="s">
        <v>56</v>
      </c>
    </row>
    <row r="149" spans="1:33" s="26" customFormat="1" x14ac:dyDescent="0.2">
      <c r="A149" s="26" t="s">
        <v>105</v>
      </c>
      <c r="C149" s="25">
        <v>47769.588000000003</v>
      </c>
      <c r="D149" s="25"/>
      <c r="E149" s="26">
        <f t="shared" ref="E149:E212" si="21">+(C149-C$7)/C$8</f>
        <v>9352.9850400072883</v>
      </c>
      <c r="F149" s="26">
        <f t="shared" ref="F149:F212" si="22">ROUND(2*E149,0)/2</f>
        <v>9353</v>
      </c>
      <c r="G149" s="26">
        <f t="shared" si="19"/>
        <v>-2.612099999532802E-2</v>
      </c>
      <c r="I149" s="1">
        <f t="shared" si="18"/>
        <v>-2.612099999532802E-2</v>
      </c>
      <c r="O149" s="26">
        <f t="shared" ca="1" si="20"/>
        <v>-1.845927753740817E-2</v>
      </c>
      <c r="Q149" s="65">
        <f t="shared" ref="Q149:Q212" si="23">+C149-15018.5</f>
        <v>32751.088000000003</v>
      </c>
      <c r="AB149" s="26" t="s">
        <v>64</v>
      </c>
      <c r="AC149" s="26">
        <v>6</v>
      </c>
      <c r="AE149" s="26" t="s">
        <v>59</v>
      </c>
      <c r="AG149" s="26" t="s">
        <v>56</v>
      </c>
    </row>
    <row r="150" spans="1:33" s="26" customFormat="1" x14ac:dyDescent="0.2">
      <c r="A150" s="26" t="s">
        <v>61</v>
      </c>
      <c r="C150" s="25">
        <v>47919.749000000003</v>
      </c>
      <c r="D150" s="25"/>
      <c r="E150" s="26">
        <f t="shared" si="21"/>
        <v>9438.9850961337488</v>
      </c>
      <c r="F150" s="26">
        <f t="shared" si="22"/>
        <v>9439</v>
      </c>
      <c r="G150" s="26">
        <f t="shared" si="19"/>
        <v>-2.6022999991255347E-2</v>
      </c>
      <c r="I150" s="1">
        <f t="shared" si="18"/>
        <v>-2.6022999991255347E-2</v>
      </c>
      <c r="O150" s="26">
        <f t="shared" ca="1" si="20"/>
        <v>-1.8734830658657577E-2</v>
      </c>
      <c r="Q150" s="65">
        <f t="shared" si="23"/>
        <v>32901.249000000003</v>
      </c>
      <c r="AB150" s="26" t="s">
        <v>64</v>
      </c>
      <c r="AC150" s="26">
        <v>15</v>
      </c>
      <c r="AE150" s="26" t="s">
        <v>62</v>
      </c>
      <c r="AG150" s="26" t="s">
        <v>63</v>
      </c>
    </row>
    <row r="151" spans="1:33" s="26" customFormat="1" x14ac:dyDescent="0.2">
      <c r="A151" s="26" t="s">
        <v>106</v>
      </c>
      <c r="C151" s="25">
        <v>48174.663</v>
      </c>
      <c r="D151" s="25"/>
      <c r="E151" s="26">
        <f t="shared" si="21"/>
        <v>9584.9791845283416</v>
      </c>
      <c r="F151" s="26">
        <f t="shared" si="22"/>
        <v>9585</v>
      </c>
      <c r="G151" s="26">
        <f t="shared" si="19"/>
        <v>-3.6345000000437722E-2</v>
      </c>
      <c r="I151" s="1">
        <f t="shared" si="18"/>
        <v>-3.6345000000437722E-2</v>
      </c>
      <c r="O151" s="26">
        <f t="shared" ca="1" si="20"/>
        <v>-1.920263014356936E-2</v>
      </c>
      <c r="Q151" s="65">
        <f t="shared" si="23"/>
        <v>33156.163</v>
      </c>
      <c r="AB151" s="26" t="s">
        <v>64</v>
      </c>
      <c r="AC151" s="26">
        <v>6</v>
      </c>
      <c r="AE151" s="26" t="s">
        <v>59</v>
      </c>
      <c r="AG151" s="26" t="s">
        <v>56</v>
      </c>
    </row>
    <row r="152" spans="1:33" s="26" customFormat="1" x14ac:dyDescent="0.2">
      <c r="A152" s="26" t="s">
        <v>61</v>
      </c>
      <c r="C152" s="25">
        <v>48298.644</v>
      </c>
      <c r="D152" s="25"/>
      <c r="E152" s="26">
        <f t="shared" si="21"/>
        <v>9655.9854575194295</v>
      </c>
      <c r="F152" s="26">
        <f t="shared" si="22"/>
        <v>9656</v>
      </c>
      <c r="G152" s="26">
        <f t="shared" si="19"/>
        <v>-2.5391999995918013E-2</v>
      </c>
      <c r="I152" s="1">
        <f t="shared" si="18"/>
        <v>-2.5391999995918013E-2</v>
      </c>
      <c r="O152" s="26">
        <f t="shared" ca="1" si="20"/>
        <v>-1.9430121673903171E-2</v>
      </c>
      <c r="Q152" s="65">
        <f t="shared" si="23"/>
        <v>33280.144</v>
      </c>
      <c r="AB152" s="26" t="s">
        <v>64</v>
      </c>
      <c r="AC152" s="26">
        <v>16</v>
      </c>
      <c r="AE152" s="26" t="s">
        <v>71</v>
      </c>
      <c r="AG152" s="26" t="s">
        <v>63</v>
      </c>
    </row>
    <row r="153" spans="1:33" s="26" customFormat="1" x14ac:dyDescent="0.2">
      <c r="A153" s="26" t="s">
        <v>107</v>
      </c>
      <c r="C153" s="25">
        <v>48307.374000000003</v>
      </c>
      <c r="D153" s="25">
        <v>3.0000000000000001E-3</v>
      </c>
      <c r="E153" s="26">
        <f t="shared" si="21"/>
        <v>9660.9852942945199</v>
      </c>
      <c r="F153" s="26">
        <f t="shared" si="22"/>
        <v>9661</v>
      </c>
      <c r="G153" s="26">
        <f t="shared" si="19"/>
        <v>-2.5676999990537297E-2</v>
      </c>
      <c r="I153" s="1">
        <f t="shared" si="18"/>
        <v>-2.5676999990537297E-2</v>
      </c>
      <c r="O153" s="26">
        <f t="shared" ca="1" si="20"/>
        <v>-1.9446142204208369E-2</v>
      </c>
      <c r="Q153" s="65">
        <f t="shared" si="23"/>
        <v>33288.874000000003</v>
      </c>
      <c r="AB153" s="26" t="s">
        <v>64</v>
      </c>
      <c r="AC153" s="26">
        <v>6</v>
      </c>
      <c r="AE153" s="26" t="s">
        <v>59</v>
      </c>
      <c r="AG153" s="26" t="s">
        <v>56</v>
      </c>
    </row>
    <row r="154" spans="1:33" s="26" customFormat="1" x14ac:dyDescent="0.2">
      <c r="A154" s="26" t="s">
        <v>108</v>
      </c>
      <c r="C154" s="25">
        <v>48623.409</v>
      </c>
      <c r="D154" s="25">
        <v>2E-3</v>
      </c>
      <c r="E154" s="26">
        <f t="shared" si="21"/>
        <v>9841.9845400236081</v>
      </c>
      <c r="F154" s="26">
        <f t="shared" si="22"/>
        <v>9842</v>
      </c>
      <c r="G154" s="26">
        <f t="shared" si="19"/>
        <v>-2.6993999999831431E-2</v>
      </c>
      <c r="I154" s="1">
        <f t="shared" si="18"/>
        <v>-2.6993999999831431E-2</v>
      </c>
      <c r="O154" s="26">
        <f t="shared" ca="1" si="20"/>
        <v>-2.0026085401256534E-2</v>
      </c>
      <c r="Q154" s="65">
        <f t="shared" si="23"/>
        <v>33604.909</v>
      </c>
      <c r="AB154" s="26" t="s">
        <v>64</v>
      </c>
      <c r="AC154" s="26">
        <v>8</v>
      </c>
      <c r="AE154" s="26" t="s">
        <v>59</v>
      </c>
      <c r="AG154" s="26" t="s">
        <v>56</v>
      </c>
    </row>
    <row r="155" spans="1:33" s="26" customFormat="1" x14ac:dyDescent="0.2">
      <c r="A155" s="26" t="s">
        <v>109</v>
      </c>
      <c r="C155" s="25">
        <v>48651.347000000002</v>
      </c>
      <c r="D155" s="25">
        <v>6.0000000000000001E-3</v>
      </c>
      <c r="E155" s="26">
        <f t="shared" si="21"/>
        <v>9857.9851631418696</v>
      </c>
      <c r="F155" s="26">
        <f t="shared" si="22"/>
        <v>9858</v>
      </c>
      <c r="G155" s="26">
        <f t="shared" si="19"/>
        <v>-2.5905999995302409E-2</v>
      </c>
      <c r="I155" s="1">
        <f t="shared" si="18"/>
        <v>-2.5905999995302409E-2</v>
      </c>
      <c r="O155" s="26">
        <f t="shared" ca="1" si="20"/>
        <v>-2.0077351098233172E-2</v>
      </c>
      <c r="Q155" s="65">
        <f t="shared" si="23"/>
        <v>33632.847000000002</v>
      </c>
      <c r="AB155" s="26" t="s">
        <v>64</v>
      </c>
      <c r="AC155" s="26">
        <v>8</v>
      </c>
      <c r="AE155" s="26" t="s">
        <v>55</v>
      </c>
      <c r="AG155" s="26" t="s">
        <v>56</v>
      </c>
    </row>
    <row r="156" spans="1:33" s="26" customFormat="1" x14ac:dyDescent="0.2">
      <c r="A156" s="26" t="s">
        <v>110</v>
      </c>
      <c r="C156" s="25">
        <v>49002.3</v>
      </c>
      <c r="D156" s="25">
        <v>5.0000000000000001E-3</v>
      </c>
      <c r="E156" s="26">
        <f t="shared" si="21"/>
        <v>10058.982610533336</v>
      </c>
      <c r="F156" s="26">
        <f t="shared" si="22"/>
        <v>10059</v>
      </c>
      <c r="G156" s="26">
        <f t="shared" si="19"/>
        <v>-3.0362999998033047E-2</v>
      </c>
      <c r="I156" s="1">
        <f t="shared" si="18"/>
        <v>-3.0362999998033047E-2</v>
      </c>
      <c r="O156" s="26">
        <f t="shared" ca="1" si="20"/>
        <v>-2.0721376416502131E-2</v>
      </c>
      <c r="Q156" s="65">
        <f t="shared" si="23"/>
        <v>33983.800000000003</v>
      </c>
      <c r="AB156" s="26" t="s">
        <v>64</v>
      </c>
      <c r="AC156" s="26">
        <v>8</v>
      </c>
      <c r="AE156" s="26" t="s">
        <v>55</v>
      </c>
      <c r="AG156" s="26" t="s">
        <v>56</v>
      </c>
    </row>
    <row r="157" spans="1:33" s="26" customFormat="1" x14ac:dyDescent="0.2">
      <c r="A157" s="26" t="s">
        <v>61</v>
      </c>
      <c r="C157" s="25">
        <v>49335.796000000002</v>
      </c>
      <c r="D157" s="25"/>
      <c r="E157" s="26">
        <f t="shared" si="21"/>
        <v>10249.982102531592</v>
      </c>
      <c r="F157" s="26">
        <f t="shared" si="22"/>
        <v>10250</v>
      </c>
      <c r="G157" s="26">
        <f t="shared" si="19"/>
        <v>-3.125E-2</v>
      </c>
      <c r="I157" s="1">
        <f t="shared" si="18"/>
        <v>-3.125E-2</v>
      </c>
      <c r="O157" s="26">
        <f t="shared" ca="1" si="20"/>
        <v>-2.1333360674160695E-2</v>
      </c>
      <c r="Q157" s="65">
        <f t="shared" si="23"/>
        <v>34317.296000000002</v>
      </c>
      <c r="AB157" s="26" t="s">
        <v>64</v>
      </c>
      <c r="AC157" s="26">
        <v>12</v>
      </c>
      <c r="AE157" s="26" t="s">
        <v>93</v>
      </c>
      <c r="AG157" s="26" t="s">
        <v>63</v>
      </c>
    </row>
    <row r="158" spans="1:33" x14ac:dyDescent="0.2">
      <c r="A158" s="22" t="s">
        <v>111</v>
      </c>
      <c r="B158" s="23" t="s">
        <v>43</v>
      </c>
      <c r="C158" s="24">
        <v>49382.942999999999</v>
      </c>
      <c r="D158" s="27"/>
      <c r="E158" s="26">
        <f t="shared" si="21"/>
        <v>10276.984084712012</v>
      </c>
      <c r="F158" s="26">
        <f t="shared" si="22"/>
        <v>10277</v>
      </c>
      <c r="G158" s="26">
        <f t="shared" si="19"/>
        <v>-2.7788999999756925E-2</v>
      </c>
      <c r="H158" s="26"/>
      <c r="I158" s="1">
        <f t="shared" si="18"/>
        <v>-2.7788999999756925E-2</v>
      </c>
      <c r="J158" s="26"/>
      <c r="L158" s="26"/>
      <c r="M158" s="26"/>
      <c r="N158" s="26"/>
      <c r="O158" s="26">
        <f t="shared" ca="1" si="20"/>
        <v>-2.1419871537808763E-2</v>
      </c>
      <c r="P158" s="26"/>
      <c r="Q158" s="65">
        <f t="shared" si="23"/>
        <v>34364.442999999999</v>
      </c>
    </row>
    <row r="159" spans="1:33" x14ac:dyDescent="0.2">
      <c r="A159" s="22" t="s">
        <v>111</v>
      </c>
      <c r="B159" s="23" t="s">
        <v>43</v>
      </c>
      <c r="C159" s="24">
        <v>49382.957999999999</v>
      </c>
      <c r="D159" s="27"/>
      <c r="E159" s="26">
        <f t="shared" si="21"/>
        <v>10276.992675496849</v>
      </c>
      <c r="F159" s="26">
        <f t="shared" si="22"/>
        <v>10277</v>
      </c>
      <c r="G159" s="26">
        <f t="shared" si="19"/>
        <v>-1.2789000000339001E-2</v>
      </c>
      <c r="H159" s="26"/>
      <c r="I159" s="1">
        <f t="shared" si="18"/>
        <v>-1.2789000000339001E-2</v>
      </c>
      <c r="J159" s="26"/>
      <c r="L159" s="26"/>
      <c r="M159" s="26"/>
      <c r="N159" s="26"/>
      <c r="O159" s="26">
        <f t="shared" ca="1" si="20"/>
        <v>-2.1419871537808763E-2</v>
      </c>
      <c r="P159" s="26"/>
      <c r="Q159" s="65">
        <f t="shared" si="23"/>
        <v>34364.457999999999</v>
      </c>
    </row>
    <row r="160" spans="1:33" x14ac:dyDescent="0.2">
      <c r="A160" s="30" t="s">
        <v>112</v>
      </c>
      <c r="B160" s="31" t="s">
        <v>43</v>
      </c>
      <c r="C160" s="30">
        <v>49632.633000000002</v>
      </c>
      <c r="D160" s="30" t="s">
        <v>33</v>
      </c>
      <c r="E160" s="26">
        <f t="shared" si="21"/>
        <v>10419.986289107403</v>
      </c>
      <c r="F160" s="26">
        <f t="shared" si="22"/>
        <v>10420</v>
      </c>
      <c r="G160" s="26">
        <f t="shared" si="19"/>
        <v>-2.3939999999129213E-2</v>
      </c>
      <c r="H160" s="26"/>
      <c r="I160" s="1">
        <f t="shared" si="18"/>
        <v>-2.3939999999129213E-2</v>
      </c>
      <c r="J160" s="26"/>
      <c r="L160" s="26"/>
      <c r="M160" s="26"/>
      <c r="N160" s="26"/>
      <c r="O160" s="26">
        <f t="shared" ca="1" si="20"/>
        <v>-2.1878058704537427E-2</v>
      </c>
      <c r="P160" s="26"/>
      <c r="Q160" s="65">
        <f t="shared" si="23"/>
        <v>34614.133000000002</v>
      </c>
    </row>
    <row r="161" spans="1:33" s="26" customFormat="1" x14ac:dyDescent="0.2">
      <c r="A161" s="26" t="s">
        <v>113</v>
      </c>
      <c r="C161" s="25">
        <v>49737.394999999997</v>
      </c>
      <c r="D161" s="25">
        <v>4.0000000000000001E-3</v>
      </c>
      <c r="E161" s="26">
        <f t="shared" si="21"/>
        <v>10479.985475846435</v>
      </c>
      <c r="F161" s="26">
        <f t="shared" si="22"/>
        <v>10480</v>
      </c>
      <c r="G161" s="26">
        <f t="shared" si="19"/>
        <v>-2.5360000006912742E-2</v>
      </c>
      <c r="I161" s="1">
        <f t="shared" si="18"/>
        <v>-2.5360000006912742E-2</v>
      </c>
      <c r="O161" s="26">
        <f t="shared" ca="1" si="20"/>
        <v>-2.2070305068199798E-2</v>
      </c>
      <c r="Q161" s="65">
        <f t="shared" si="23"/>
        <v>34718.894999999997</v>
      </c>
      <c r="AB161" s="26" t="s">
        <v>64</v>
      </c>
      <c r="AC161" s="26">
        <v>6</v>
      </c>
      <c r="AE161" s="26" t="s">
        <v>59</v>
      </c>
      <c r="AG161" s="26" t="s">
        <v>56</v>
      </c>
    </row>
    <row r="162" spans="1:33" x14ac:dyDescent="0.2">
      <c r="A162" s="22" t="s">
        <v>114</v>
      </c>
      <c r="B162" s="23" t="s">
        <v>43</v>
      </c>
      <c r="C162" s="24">
        <v>49749.616000000002</v>
      </c>
      <c r="D162" s="27"/>
      <c r="E162" s="26">
        <f t="shared" si="21"/>
        <v>10486.984674612571</v>
      </c>
      <c r="F162" s="26">
        <f t="shared" si="22"/>
        <v>10487</v>
      </c>
      <c r="G162" s="26">
        <f t="shared" si="19"/>
        <v>-2.6758999993035104E-2</v>
      </c>
      <c r="H162" s="26"/>
      <c r="I162" s="1">
        <f t="shared" si="18"/>
        <v>-2.6758999993035104E-2</v>
      </c>
      <c r="J162" s="26"/>
      <c r="L162" s="26"/>
      <c r="M162" s="26"/>
      <c r="N162" s="26"/>
      <c r="O162" s="26">
        <f t="shared" ca="1" si="20"/>
        <v>-2.2092733810627076E-2</v>
      </c>
      <c r="P162" s="26"/>
      <c r="Q162" s="65">
        <f t="shared" si="23"/>
        <v>34731.116000000002</v>
      </c>
    </row>
    <row r="163" spans="1:33" x14ac:dyDescent="0.2">
      <c r="A163" s="22" t="s">
        <v>114</v>
      </c>
      <c r="B163" s="23" t="s">
        <v>43</v>
      </c>
      <c r="C163" s="24">
        <v>49749.62</v>
      </c>
      <c r="D163" s="27"/>
      <c r="E163" s="26">
        <f t="shared" si="21"/>
        <v>10486.98696548853</v>
      </c>
      <c r="F163" s="26">
        <f t="shared" si="22"/>
        <v>10487</v>
      </c>
      <c r="G163" s="26">
        <f t="shared" si="19"/>
        <v>-2.2758999992220197E-2</v>
      </c>
      <c r="H163" s="26"/>
      <c r="I163" s="1">
        <f t="shared" si="18"/>
        <v>-2.2758999992220197E-2</v>
      </c>
      <c r="J163" s="26"/>
      <c r="L163" s="26"/>
      <c r="M163" s="26"/>
      <c r="N163" s="26"/>
      <c r="O163" s="26">
        <f t="shared" ca="1" si="20"/>
        <v>-2.2092733810627076E-2</v>
      </c>
      <c r="P163" s="26"/>
      <c r="Q163" s="65">
        <f t="shared" si="23"/>
        <v>34731.120000000003</v>
      </c>
    </row>
    <row r="164" spans="1:33" x14ac:dyDescent="0.2">
      <c r="A164" s="22" t="s">
        <v>114</v>
      </c>
      <c r="B164" s="23" t="s">
        <v>43</v>
      </c>
      <c r="C164" s="24">
        <v>49770.572</v>
      </c>
      <c r="D164" s="27"/>
      <c r="E164" s="26">
        <f t="shared" si="21"/>
        <v>10498.98657374874</v>
      </c>
      <c r="F164" s="26">
        <f t="shared" si="22"/>
        <v>10499</v>
      </c>
      <c r="G164" s="26">
        <f t="shared" si="19"/>
        <v>-2.3442999998223968E-2</v>
      </c>
      <c r="H164" s="26"/>
      <c r="I164" s="1">
        <f t="shared" si="18"/>
        <v>-2.3442999998223968E-2</v>
      </c>
      <c r="J164" s="26"/>
      <c r="L164" s="26"/>
      <c r="M164" s="26"/>
      <c r="N164" s="26"/>
      <c r="O164" s="26">
        <f t="shared" ca="1" si="20"/>
        <v>-2.2131183083359554E-2</v>
      </c>
      <c r="P164" s="26"/>
      <c r="Q164" s="65">
        <f t="shared" si="23"/>
        <v>34752.072</v>
      </c>
    </row>
    <row r="165" spans="1:33" s="26" customFormat="1" x14ac:dyDescent="0.2">
      <c r="A165" s="26" t="s">
        <v>113</v>
      </c>
      <c r="C165" s="25">
        <v>49779.3</v>
      </c>
      <c r="D165" s="25">
        <v>6.0000000000000001E-3</v>
      </c>
      <c r="E165" s="26">
        <f t="shared" si="21"/>
        <v>10503.98526508585</v>
      </c>
      <c r="F165" s="26">
        <f t="shared" si="22"/>
        <v>10504</v>
      </c>
      <c r="G165" s="26">
        <f t="shared" si="19"/>
        <v>-2.5727999993250705E-2</v>
      </c>
      <c r="I165" s="1">
        <f t="shared" ref="I165:I180" si="24">+G165</f>
        <v>-2.5727999993250705E-2</v>
      </c>
      <c r="O165" s="26">
        <f t="shared" ca="1" si="20"/>
        <v>-2.2147203613664748E-2</v>
      </c>
      <c r="Q165" s="65">
        <f t="shared" si="23"/>
        <v>34760.800000000003</v>
      </c>
      <c r="AB165" s="26" t="s">
        <v>64</v>
      </c>
      <c r="AC165" s="26">
        <v>9</v>
      </c>
      <c r="AE165" s="26" t="s">
        <v>55</v>
      </c>
      <c r="AG165" s="26" t="s">
        <v>56</v>
      </c>
    </row>
    <row r="166" spans="1:33" s="26" customFormat="1" x14ac:dyDescent="0.2">
      <c r="A166" s="26" t="s">
        <v>113</v>
      </c>
      <c r="C166" s="25">
        <v>49786.28</v>
      </c>
      <c r="D166" s="25">
        <v>6.0000000000000001E-3</v>
      </c>
      <c r="E166" s="26">
        <f t="shared" si="21"/>
        <v>10507.982843629961</v>
      </c>
      <c r="F166" s="26">
        <f t="shared" si="22"/>
        <v>10508</v>
      </c>
      <c r="G166" s="26">
        <f t="shared" si="19"/>
        <v>-2.9955999998492189E-2</v>
      </c>
      <c r="I166" s="1">
        <f t="shared" si="24"/>
        <v>-2.9955999998492189E-2</v>
      </c>
      <c r="O166" s="26">
        <f t="shared" ca="1" si="20"/>
        <v>-2.2160020037908908E-2</v>
      </c>
      <c r="Q166" s="65">
        <f t="shared" si="23"/>
        <v>34767.78</v>
      </c>
      <c r="AB166" s="26" t="s">
        <v>64</v>
      </c>
      <c r="AC166" s="26">
        <v>7</v>
      </c>
      <c r="AE166" s="26" t="s">
        <v>55</v>
      </c>
      <c r="AG166" s="26" t="s">
        <v>56</v>
      </c>
    </row>
    <row r="167" spans="1:33" x14ac:dyDescent="0.2">
      <c r="A167" s="22" t="s">
        <v>114</v>
      </c>
      <c r="B167" s="23" t="s">
        <v>43</v>
      </c>
      <c r="C167" s="24">
        <v>50044.703999999998</v>
      </c>
      <c r="D167" s="27"/>
      <c r="E167" s="26">
        <f t="shared" si="21"/>
        <v>10655.987175676395</v>
      </c>
      <c r="F167" s="26">
        <f t="shared" si="22"/>
        <v>10656</v>
      </c>
      <c r="G167" s="26">
        <f t="shared" si="19"/>
        <v>-2.2391999998944812E-2</v>
      </c>
      <c r="H167" s="26"/>
      <c r="I167" s="1">
        <f t="shared" si="24"/>
        <v>-2.2391999998944812E-2</v>
      </c>
      <c r="J167" s="26"/>
      <c r="L167" s="26"/>
      <c r="M167" s="26"/>
      <c r="N167" s="26"/>
      <c r="O167" s="26">
        <f t="shared" ca="1" si="20"/>
        <v>-2.2634227734942773E-2</v>
      </c>
      <c r="P167" s="26"/>
      <c r="Q167" s="65">
        <f t="shared" si="23"/>
        <v>35026.203999999998</v>
      </c>
    </row>
    <row r="168" spans="1:33" x14ac:dyDescent="0.2">
      <c r="A168" s="22" t="s">
        <v>114</v>
      </c>
      <c r="B168" s="23" t="s">
        <v>43</v>
      </c>
      <c r="C168" s="24">
        <v>50091.847999999998</v>
      </c>
      <c r="D168" s="27"/>
      <c r="E168" s="26">
        <f t="shared" si="21"/>
        <v>10682.987439699849</v>
      </c>
      <c r="F168" s="26">
        <f t="shared" si="22"/>
        <v>10683</v>
      </c>
      <c r="G168" s="26">
        <f t="shared" si="19"/>
        <v>-2.1930999995674938E-2</v>
      </c>
      <c r="H168" s="26"/>
      <c r="I168" s="1">
        <f t="shared" si="24"/>
        <v>-2.1930999995674938E-2</v>
      </c>
      <c r="J168" s="26"/>
      <c r="L168" s="26"/>
      <c r="M168" s="26"/>
      <c r="N168" s="26"/>
      <c r="O168" s="26">
        <f t="shared" ca="1" si="20"/>
        <v>-2.2720738598590841E-2</v>
      </c>
      <c r="P168" s="26"/>
      <c r="Q168" s="65">
        <f t="shared" si="23"/>
        <v>35073.347999999998</v>
      </c>
    </row>
    <row r="169" spans="1:33" s="26" customFormat="1" x14ac:dyDescent="0.2">
      <c r="A169" s="26" t="s">
        <v>115</v>
      </c>
      <c r="C169" s="25">
        <v>50123.264000000003</v>
      </c>
      <c r="D169" s="25">
        <v>5.0000000000000001E-3</v>
      </c>
      <c r="E169" s="26">
        <f t="shared" si="21"/>
        <v>10700.9799794623</v>
      </c>
      <c r="F169" s="26">
        <f t="shared" si="22"/>
        <v>10701</v>
      </c>
      <c r="G169" s="26">
        <f t="shared" si="19"/>
        <v>-3.495699999621138E-2</v>
      </c>
      <c r="I169" s="1">
        <f t="shared" si="24"/>
        <v>-3.495699999621138E-2</v>
      </c>
      <c r="O169" s="26">
        <f t="shared" ca="1" si="20"/>
        <v>-2.2778412507689555E-2</v>
      </c>
      <c r="Q169" s="65">
        <f t="shared" si="23"/>
        <v>35104.764000000003</v>
      </c>
      <c r="AB169" s="26" t="s">
        <v>64</v>
      </c>
      <c r="AC169" s="26">
        <v>6</v>
      </c>
      <c r="AE169" s="26" t="s">
        <v>59</v>
      </c>
      <c r="AG169" s="26" t="s">
        <v>56</v>
      </c>
    </row>
    <row r="170" spans="1:33" x14ac:dyDescent="0.2">
      <c r="A170" s="22" t="s">
        <v>114</v>
      </c>
      <c r="B170" s="23" t="s">
        <v>43</v>
      </c>
      <c r="C170" s="24">
        <v>50154.703999999998</v>
      </c>
      <c r="D170" s="27"/>
      <c r="E170" s="26">
        <f t="shared" si="21"/>
        <v>10718.986264480483</v>
      </c>
      <c r="F170" s="26">
        <f t="shared" si="22"/>
        <v>10719</v>
      </c>
      <c r="G170" s="26">
        <f t="shared" si="19"/>
        <v>-2.3982999999134336E-2</v>
      </c>
      <c r="H170" s="26"/>
      <c r="I170" s="1">
        <f t="shared" si="24"/>
        <v>-2.3982999999134336E-2</v>
      </c>
      <c r="J170" s="26"/>
      <c r="L170" s="26"/>
      <c r="M170" s="26"/>
      <c r="N170" s="26"/>
      <c r="O170" s="26">
        <f t="shared" ca="1" si="20"/>
        <v>-2.2836086416788262E-2</v>
      </c>
      <c r="P170" s="26"/>
      <c r="Q170" s="65">
        <f t="shared" si="23"/>
        <v>35136.203999999998</v>
      </c>
    </row>
    <row r="171" spans="1:33" s="26" customFormat="1" x14ac:dyDescent="0.2">
      <c r="A171" s="26" t="s">
        <v>116</v>
      </c>
      <c r="C171" s="25">
        <v>50453.286</v>
      </c>
      <c r="D171" s="25">
        <v>3.0000000000000001E-3</v>
      </c>
      <c r="E171" s="26">
        <f t="shared" si="21"/>
        <v>10889.989845692324</v>
      </c>
      <c r="F171" s="26">
        <f t="shared" si="22"/>
        <v>10890</v>
      </c>
      <c r="G171" s="26">
        <f t="shared" ref="G171:G202" si="25">+C171-(C$7+F171*C$8)</f>
        <v>-1.772999999957392E-2</v>
      </c>
      <c r="I171" s="1">
        <f t="shared" si="24"/>
        <v>-1.772999999957392E-2</v>
      </c>
      <c r="O171" s="26">
        <f t="shared" ref="O171:O202" ca="1" si="26">+C$11+C$12*$F171</f>
        <v>-2.3383988553226036E-2</v>
      </c>
      <c r="Q171" s="65">
        <f t="shared" si="23"/>
        <v>35434.786</v>
      </c>
      <c r="AB171" s="26" t="s">
        <v>64</v>
      </c>
      <c r="AC171" s="26">
        <v>6</v>
      </c>
      <c r="AE171" s="26" t="s">
        <v>59</v>
      </c>
      <c r="AG171" s="26" t="s">
        <v>56</v>
      </c>
    </row>
    <row r="172" spans="1:33" x14ac:dyDescent="0.2">
      <c r="A172" s="22" t="s">
        <v>114</v>
      </c>
      <c r="B172" s="23" t="s">
        <v>43</v>
      </c>
      <c r="C172" s="24">
        <v>50842.661</v>
      </c>
      <c r="D172" s="27"/>
      <c r="E172" s="26">
        <f t="shared" si="21"/>
        <v>11112.992302084069</v>
      </c>
      <c r="F172" s="26">
        <f t="shared" si="22"/>
        <v>11113</v>
      </c>
      <c r="G172" s="26">
        <f t="shared" si="25"/>
        <v>-1.3440999995509628E-2</v>
      </c>
      <c r="H172" s="26"/>
      <c r="I172" s="1">
        <f t="shared" si="24"/>
        <v>-1.3440999995509628E-2</v>
      </c>
      <c r="J172" s="26"/>
      <c r="L172" s="26"/>
      <c r="M172" s="26"/>
      <c r="N172" s="26"/>
      <c r="O172" s="26">
        <f t="shared" ca="1" si="26"/>
        <v>-2.4098504204837869E-2</v>
      </c>
      <c r="P172" s="26"/>
      <c r="Q172" s="65">
        <f t="shared" si="23"/>
        <v>35824.161</v>
      </c>
    </row>
    <row r="173" spans="1:33" s="26" customFormat="1" x14ac:dyDescent="0.2">
      <c r="A173" s="26" t="s">
        <v>117</v>
      </c>
      <c r="C173" s="25">
        <v>50844.404000000002</v>
      </c>
      <c r="D173" s="25">
        <v>3.0000000000000001E-3</v>
      </c>
      <c r="E173" s="26">
        <f t="shared" si="21"/>
        <v>11113.990551282121</v>
      </c>
      <c r="F173" s="26">
        <f t="shared" si="22"/>
        <v>11114</v>
      </c>
      <c r="G173" s="26">
        <f t="shared" si="25"/>
        <v>-1.6497999997227453E-2</v>
      </c>
      <c r="I173" s="1">
        <f t="shared" si="24"/>
        <v>-1.6497999997227453E-2</v>
      </c>
      <c r="O173" s="26">
        <f t="shared" ca="1" si="26"/>
        <v>-2.4101708310898903E-2</v>
      </c>
      <c r="Q173" s="65">
        <f t="shared" si="23"/>
        <v>35825.904000000002</v>
      </c>
      <c r="AB173" s="26" t="s">
        <v>64</v>
      </c>
      <c r="AC173" s="26">
        <v>6</v>
      </c>
      <c r="AE173" s="26" t="s">
        <v>59</v>
      </c>
      <c r="AG173" s="26" t="s">
        <v>56</v>
      </c>
    </row>
    <row r="174" spans="1:33" x14ac:dyDescent="0.2">
      <c r="A174" s="22" t="s">
        <v>114</v>
      </c>
      <c r="B174" s="23" t="s">
        <v>43</v>
      </c>
      <c r="C174" s="24">
        <v>51144.733</v>
      </c>
      <c r="D174" s="27"/>
      <c r="E174" s="26">
        <f t="shared" si="21"/>
        <v>11285.994672567964</v>
      </c>
      <c r="F174" s="26">
        <f t="shared" si="22"/>
        <v>11286</v>
      </c>
      <c r="G174" s="26">
        <f t="shared" si="25"/>
        <v>-9.3019999985699542E-3</v>
      </c>
      <c r="H174" s="26"/>
      <c r="I174" s="1">
        <f t="shared" si="24"/>
        <v>-9.3019999985699542E-3</v>
      </c>
      <c r="J174" s="26"/>
      <c r="L174" s="26"/>
      <c r="M174" s="26"/>
      <c r="N174" s="26"/>
      <c r="O174" s="26">
        <f t="shared" ca="1" si="26"/>
        <v>-2.4652814553397719E-2</v>
      </c>
      <c r="P174" s="26"/>
      <c r="Q174" s="65">
        <f t="shared" si="23"/>
        <v>36126.233</v>
      </c>
    </row>
    <row r="175" spans="1:33" x14ac:dyDescent="0.2">
      <c r="A175" s="22" t="s">
        <v>114</v>
      </c>
      <c r="B175" s="23" t="s">
        <v>43</v>
      </c>
      <c r="C175" s="24">
        <v>51144.737000000001</v>
      </c>
      <c r="D175" s="27"/>
      <c r="E175" s="26">
        <f t="shared" si="21"/>
        <v>11285.99696344392</v>
      </c>
      <c r="F175" s="26">
        <f t="shared" si="22"/>
        <v>11286</v>
      </c>
      <c r="G175" s="26">
        <f t="shared" si="25"/>
        <v>-5.3019999977550469E-3</v>
      </c>
      <c r="H175" s="26"/>
      <c r="I175" s="1">
        <f t="shared" si="24"/>
        <v>-5.3019999977550469E-3</v>
      </c>
      <c r="J175" s="26"/>
      <c r="L175" s="26"/>
      <c r="M175" s="26"/>
      <c r="N175" s="26"/>
      <c r="O175" s="26">
        <f t="shared" ca="1" si="26"/>
        <v>-2.4652814553397719E-2</v>
      </c>
      <c r="P175" s="26"/>
      <c r="Q175" s="65">
        <f t="shared" si="23"/>
        <v>36126.237000000001</v>
      </c>
    </row>
    <row r="176" spans="1:33" x14ac:dyDescent="0.2">
      <c r="A176" s="22" t="s">
        <v>111</v>
      </c>
      <c r="B176" s="23" t="s">
        <v>43</v>
      </c>
      <c r="C176" s="24">
        <v>51169.175000000003</v>
      </c>
      <c r="D176" s="27"/>
      <c r="E176" s="26">
        <f t="shared" si="21"/>
        <v>11299.993070100234</v>
      </c>
      <c r="F176" s="26">
        <f t="shared" si="22"/>
        <v>11300</v>
      </c>
      <c r="G176" s="26">
        <f t="shared" si="25"/>
        <v>-1.2099999992642552E-2</v>
      </c>
      <c r="H176" s="26"/>
      <c r="I176" s="1">
        <f t="shared" si="24"/>
        <v>-1.2099999992642552E-2</v>
      </c>
      <c r="J176" s="26"/>
      <c r="L176" s="26"/>
      <c r="M176" s="26"/>
      <c r="N176" s="26"/>
      <c r="O176" s="26">
        <f t="shared" ca="1" si="26"/>
        <v>-2.4697672038252273E-2</v>
      </c>
      <c r="P176" s="26"/>
      <c r="Q176" s="65">
        <f t="shared" si="23"/>
        <v>36150.675000000003</v>
      </c>
    </row>
    <row r="177" spans="1:23" x14ac:dyDescent="0.2">
      <c r="A177" s="22" t="s">
        <v>114</v>
      </c>
      <c r="B177" s="23" t="s">
        <v>43</v>
      </c>
      <c r="C177" s="24">
        <v>51523.622000000003</v>
      </c>
      <c r="D177" s="27"/>
      <c r="E177" s="26">
        <f t="shared" si="21"/>
        <v>11502.991597639713</v>
      </c>
      <c r="F177" s="26">
        <f t="shared" si="22"/>
        <v>11503</v>
      </c>
      <c r="G177" s="26">
        <f t="shared" si="25"/>
        <v>-1.4670999997179024E-2</v>
      </c>
      <c r="H177" s="26"/>
      <c r="I177" s="1">
        <f t="shared" si="24"/>
        <v>-1.4670999997179024E-2</v>
      </c>
      <c r="J177" s="26"/>
      <c r="L177" s="26"/>
      <c r="M177" s="26"/>
      <c r="N177" s="26"/>
      <c r="O177" s="26">
        <f t="shared" ca="1" si="26"/>
        <v>-2.5348105568643309E-2</v>
      </c>
      <c r="P177" s="26"/>
      <c r="Q177" s="65">
        <f t="shared" si="23"/>
        <v>36505.122000000003</v>
      </c>
    </row>
    <row r="178" spans="1:23" x14ac:dyDescent="0.2">
      <c r="A178" s="22" t="s">
        <v>118</v>
      </c>
      <c r="B178" s="23" t="s">
        <v>43</v>
      </c>
      <c r="C178" s="24">
        <v>51546.324999999997</v>
      </c>
      <c r="D178" s="27"/>
      <c r="E178" s="26">
        <f t="shared" si="21"/>
        <v>11515.994036849885</v>
      </c>
      <c r="F178" s="26">
        <f t="shared" si="22"/>
        <v>11516</v>
      </c>
      <c r="G178" s="26">
        <f t="shared" si="25"/>
        <v>-1.0412000003270805E-2</v>
      </c>
      <c r="H178" s="26"/>
      <c r="I178" s="1">
        <f t="shared" si="24"/>
        <v>-1.0412000003270805E-2</v>
      </c>
      <c r="J178" s="26"/>
      <c r="L178" s="26"/>
      <c r="M178" s="26"/>
      <c r="N178" s="26"/>
      <c r="O178" s="26">
        <f t="shared" ca="1" si="26"/>
        <v>-2.5389758947436829E-2</v>
      </c>
      <c r="P178" s="26"/>
      <c r="Q178" s="65">
        <f t="shared" si="23"/>
        <v>36527.824999999997</v>
      </c>
    </row>
    <row r="179" spans="1:23" x14ac:dyDescent="0.2">
      <c r="A179" s="22" t="s">
        <v>114</v>
      </c>
      <c r="B179" s="23" t="s">
        <v>43</v>
      </c>
      <c r="C179" s="24">
        <v>51551.56</v>
      </c>
      <c r="D179" s="27"/>
      <c r="E179" s="26">
        <f t="shared" si="21"/>
        <v>11518.992220757971</v>
      </c>
      <c r="F179" s="26">
        <f t="shared" si="22"/>
        <v>11519</v>
      </c>
      <c r="G179" s="26">
        <f t="shared" si="25"/>
        <v>-1.358299999992596E-2</v>
      </c>
      <c r="H179" s="26"/>
      <c r="I179" s="1">
        <f t="shared" si="24"/>
        <v>-1.358299999992596E-2</v>
      </c>
      <c r="J179" s="26"/>
      <c r="L179" s="26"/>
      <c r="M179" s="26"/>
      <c r="N179" s="26"/>
      <c r="O179" s="26">
        <f t="shared" ca="1" si="26"/>
        <v>-2.5399371265619947E-2</v>
      </c>
      <c r="P179" s="26"/>
      <c r="Q179" s="65">
        <f t="shared" si="23"/>
        <v>36533.06</v>
      </c>
    </row>
    <row r="180" spans="1:23" x14ac:dyDescent="0.2">
      <c r="A180" s="22" t="s">
        <v>114</v>
      </c>
      <c r="B180" s="23" t="s">
        <v>43</v>
      </c>
      <c r="C180" s="24">
        <v>51914.733</v>
      </c>
      <c r="D180" s="27"/>
      <c r="E180" s="26">
        <f t="shared" si="21"/>
        <v>11726.988294196583</v>
      </c>
      <c r="F180" s="26">
        <f t="shared" si="22"/>
        <v>11727</v>
      </c>
      <c r="G180" s="26">
        <f t="shared" si="25"/>
        <v>-2.0438999992620666E-2</v>
      </c>
      <c r="H180" s="26"/>
      <c r="I180" s="1">
        <f t="shared" si="24"/>
        <v>-2.0438999992620666E-2</v>
      </c>
      <c r="J180" s="26"/>
      <c r="L180" s="26"/>
      <c r="M180" s="26"/>
      <c r="N180" s="26"/>
      <c r="O180" s="26">
        <f t="shared" ca="1" si="26"/>
        <v>-2.6065825326316183E-2</v>
      </c>
      <c r="P180" s="26"/>
      <c r="Q180" s="65">
        <f t="shared" si="23"/>
        <v>36896.233</v>
      </c>
    </row>
    <row r="181" spans="1:23" x14ac:dyDescent="0.2">
      <c r="A181" s="22" t="s">
        <v>114</v>
      </c>
      <c r="B181" s="23" t="s">
        <v>43</v>
      </c>
      <c r="C181" s="24">
        <v>52230.766300000003</v>
      </c>
      <c r="D181" s="27"/>
      <c r="E181" s="26">
        <f t="shared" si="21"/>
        <v>11907.986566303394</v>
      </c>
      <c r="F181" s="26">
        <f t="shared" si="22"/>
        <v>11908</v>
      </c>
      <c r="G181" s="26">
        <f t="shared" si="25"/>
        <v>-2.3455999995348975E-2</v>
      </c>
      <c r="H181" s="26"/>
      <c r="I181" s="26"/>
      <c r="J181" s="26"/>
      <c r="K181" s="26">
        <f>+G181</f>
        <v>-2.3455999995348975E-2</v>
      </c>
      <c r="M181" s="26"/>
      <c r="N181" s="26"/>
      <c r="O181" s="26">
        <f t="shared" ca="1" si="26"/>
        <v>-2.6645768523364352E-2</v>
      </c>
      <c r="P181" s="26"/>
      <c r="Q181" s="65">
        <f t="shared" si="23"/>
        <v>37212.266300000003</v>
      </c>
    </row>
    <row r="182" spans="1:23" x14ac:dyDescent="0.2">
      <c r="A182" s="22" t="s">
        <v>114</v>
      </c>
      <c r="B182" s="23" t="s">
        <v>43</v>
      </c>
      <c r="C182" s="24">
        <v>52244.734400000001</v>
      </c>
      <c r="D182" s="27"/>
      <c r="E182" s="26">
        <f t="shared" si="21"/>
        <v>11915.986362415433</v>
      </c>
      <c r="F182" s="26">
        <f t="shared" si="22"/>
        <v>11916</v>
      </c>
      <c r="G182" s="26">
        <f t="shared" si="25"/>
        <v>-2.3811999999452382E-2</v>
      </c>
      <c r="H182" s="26"/>
      <c r="I182" s="26"/>
      <c r="J182" s="26"/>
      <c r="K182" s="26">
        <f>+G182</f>
        <v>-2.3811999999452382E-2</v>
      </c>
      <c r="M182" s="26"/>
      <c r="N182" s="26"/>
      <c r="O182" s="26">
        <f t="shared" ca="1" si="26"/>
        <v>-2.6671401371852664E-2</v>
      </c>
      <c r="P182" s="26"/>
      <c r="Q182" s="65">
        <f t="shared" si="23"/>
        <v>37226.234400000001</v>
      </c>
    </row>
    <row r="183" spans="1:23" x14ac:dyDescent="0.2">
      <c r="A183" s="22" t="s">
        <v>114</v>
      </c>
      <c r="B183" s="23" t="s">
        <v>43</v>
      </c>
      <c r="C183" s="24">
        <v>52265.6872</v>
      </c>
      <c r="D183" s="27"/>
      <c r="E183" s="26">
        <f t="shared" si="21"/>
        <v>11927.986428850834</v>
      </c>
      <c r="F183" s="26">
        <f t="shared" si="22"/>
        <v>11928</v>
      </c>
      <c r="G183" s="26">
        <f t="shared" si="25"/>
        <v>-2.3695999996562023E-2</v>
      </c>
      <c r="H183" s="26"/>
      <c r="I183" s="26"/>
      <c r="J183" s="26"/>
      <c r="K183" s="26">
        <f>+G183</f>
        <v>-2.3695999996562023E-2</v>
      </c>
      <c r="M183" s="26"/>
      <c r="N183" s="26"/>
      <c r="O183" s="26">
        <f t="shared" ca="1" si="26"/>
        <v>-2.6709850644585142E-2</v>
      </c>
      <c r="P183" s="26"/>
      <c r="Q183" s="65">
        <f t="shared" si="23"/>
        <v>37247.1872</v>
      </c>
    </row>
    <row r="184" spans="1:23" x14ac:dyDescent="0.2">
      <c r="A184" s="30" t="s">
        <v>119</v>
      </c>
      <c r="B184" s="32" t="s">
        <v>43</v>
      </c>
      <c r="C184" s="25">
        <v>52267.433199999999</v>
      </c>
      <c r="D184" s="25">
        <v>2.0000000000000001E-4</v>
      </c>
      <c r="E184" s="26">
        <f t="shared" si="21"/>
        <v>11928.986396205852</v>
      </c>
      <c r="F184" s="26">
        <f t="shared" si="22"/>
        <v>11929</v>
      </c>
      <c r="G184" s="26">
        <f t="shared" si="25"/>
        <v>-2.3753000001306646E-2</v>
      </c>
      <c r="H184" s="26"/>
      <c r="I184" s="26"/>
      <c r="J184" s="26"/>
      <c r="K184" s="26">
        <f>+G184</f>
        <v>-2.3753000001306646E-2</v>
      </c>
      <c r="L184" s="26"/>
      <c r="M184" s="26"/>
      <c r="N184" s="26"/>
      <c r="O184" s="26">
        <f t="shared" ca="1" si="26"/>
        <v>-2.6713054750646184E-2</v>
      </c>
      <c r="P184" s="26"/>
      <c r="Q184" s="65">
        <f t="shared" si="23"/>
        <v>37248.933199999999</v>
      </c>
      <c r="R184" s="26"/>
      <c r="S184" s="26"/>
      <c r="T184" s="26"/>
      <c r="U184" s="26"/>
      <c r="V184" s="26"/>
      <c r="W184" s="26"/>
    </row>
    <row r="185" spans="1:23" x14ac:dyDescent="0.2">
      <c r="A185" s="22" t="s">
        <v>120</v>
      </c>
      <c r="B185" s="23" t="s">
        <v>43</v>
      </c>
      <c r="C185" s="24">
        <v>52281.417000000001</v>
      </c>
      <c r="D185" s="27"/>
      <c r="E185" s="26">
        <f t="shared" si="21"/>
        <v>11936.995184006022</v>
      </c>
      <c r="F185" s="26">
        <f t="shared" si="22"/>
        <v>11937</v>
      </c>
      <c r="G185" s="26">
        <f t="shared" si="25"/>
        <v>-8.409000001847744E-3</v>
      </c>
      <c r="H185" s="26"/>
      <c r="I185" s="26">
        <f>+G185</f>
        <v>-8.409000001847744E-3</v>
      </c>
      <c r="J185" s="26"/>
      <c r="M185" s="26"/>
      <c r="N185" s="26"/>
      <c r="O185" s="26">
        <f t="shared" ca="1" si="26"/>
        <v>-2.6738687599134496E-2</v>
      </c>
      <c r="P185" s="26"/>
      <c r="Q185" s="65">
        <f t="shared" si="23"/>
        <v>37262.917000000001</v>
      </c>
    </row>
    <row r="186" spans="1:23" x14ac:dyDescent="0.2">
      <c r="A186" s="22" t="s">
        <v>114</v>
      </c>
      <c r="B186" s="23" t="s">
        <v>43</v>
      </c>
      <c r="C186" s="24">
        <v>52300.608999999997</v>
      </c>
      <c r="D186" s="27"/>
      <c r="E186" s="26">
        <f t="shared" si="21"/>
        <v>11947.986806845365</v>
      </c>
      <c r="F186" s="26">
        <f t="shared" si="22"/>
        <v>11948</v>
      </c>
      <c r="G186" s="26">
        <f t="shared" si="25"/>
        <v>-2.303599999868311E-2</v>
      </c>
      <c r="H186" s="26"/>
      <c r="I186" s="26">
        <f>+G186</f>
        <v>-2.303599999868311E-2</v>
      </c>
      <c r="J186" s="26"/>
      <c r="M186" s="26"/>
      <c r="N186" s="26"/>
      <c r="O186" s="26">
        <f t="shared" ca="1" si="26"/>
        <v>-2.6773932765805933E-2</v>
      </c>
      <c r="P186" s="26"/>
      <c r="Q186" s="65">
        <f t="shared" si="23"/>
        <v>37282.108999999997</v>
      </c>
    </row>
    <row r="187" spans="1:23" x14ac:dyDescent="0.2">
      <c r="A187" s="25" t="s">
        <v>121</v>
      </c>
      <c r="B187" s="33" t="s">
        <v>43</v>
      </c>
      <c r="C187" s="25">
        <v>52534.580999999998</v>
      </c>
      <c r="D187" s="25">
        <v>3.0000000000000001E-3</v>
      </c>
      <c r="E187" s="26">
        <f t="shared" si="21"/>
        <v>12081.987014169641</v>
      </c>
      <c r="F187" s="26">
        <f t="shared" si="22"/>
        <v>12082</v>
      </c>
      <c r="G187" s="26">
        <f t="shared" si="25"/>
        <v>-2.2673999999824446E-2</v>
      </c>
      <c r="H187" s="26"/>
      <c r="I187" s="26">
        <f>+G187</f>
        <v>-2.2673999999824446E-2</v>
      </c>
      <c r="J187" s="26"/>
      <c r="K187" s="26"/>
      <c r="L187" s="26"/>
      <c r="M187" s="26"/>
      <c r="N187" s="26"/>
      <c r="O187" s="26">
        <f t="shared" ca="1" si="26"/>
        <v>-2.7203282977985237E-2</v>
      </c>
      <c r="P187" s="26"/>
      <c r="Q187" s="65">
        <f t="shared" si="23"/>
        <v>37516.080999999998</v>
      </c>
      <c r="R187" s="26"/>
      <c r="S187" s="26"/>
      <c r="T187" s="26"/>
      <c r="U187" s="26"/>
      <c r="V187" s="26"/>
      <c r="W187" s="26"/>
    </row>
    <row r="188" spans="1:23" x14ac:dyDescent="0.2">
      <c r="A188" s="22" t="s">
        <v>122</v>
      </c>
      <c r="B188" s="23" t="s">
        <v>43</v>
      </c>
      <c r="C188" s="24">
        <v>52616.6417</v>
      </c>
      <c r="D188" s="27"/>
      <c r="E188" s="26">
        <f t="shared" si="21"/>
        <v>12128.984735320784</v>
      </c>
      <c r="F188" s="26">
        <f t="shared" si="22"/>
        <v>12129</v>
      </c>
      <c r="G188" s="26">
        <f t="shared" si="25"/>
        <v>-2.665300000080606E-2</v>
      </c>
      <c r="H188" s="26"/>
      <c r="I188" s="26"/>
      <c r="J188" s="26"/>
      <c r="K188" s="26">
        <f t="shared" ref="K188:K196" si="27">+G188</f>
        <v>-2.665300000080606E-2</v>
      </c>
      <c r="M188" s="26"/>
      <c r="N188" s="26"/>
      <c r="O188" s="26">
        <f t="shared" ca="1" si="26"/>
        <v>-2.7353875962854102E-2</v>
      </c>
      <c r="P188" s="26"/>
      <c r="Q188" s="65">
        <f t="shared" si="23"/>
        <v>37598.1417</v>
      </c>
    </row>
    <row r="189" spans="1:23" x14ac:dyDescent="0.2">
      <c r="A189" s="22" t="s">
        <v>122</v>
      </c>
      <c r="B189" s="23" t="s">
        <v>43</v>
      </c>
      <c r="C189" s="24">
        <v>52644.58</v>
      </c>
      <c r="D189" s="27"/>
      <c r="E189" s="26">
        <f t="shared" si="21"/>
        <v>12144.985530254742</v>
      </c>
      <c r="F189" s="26">
        <f t="shared" si="22"/>
        <v>12145</v>
      </c>
      <c r="G189" s="26">
        <f t="shared" si="25"/>
        <v>-2.5264999996579718E-2</v>
      </c>
      <c r="H189" s="26"/>
      <c r="I189" s="26"/>
      <c r="J189" s="26"/>
      <c r="K189" s="26">
        <f t="shared" si="27"/>
        <v>-2.5264999996579718E-2</v>
      </c>
      <c r="M189" s="26"/>
      <c r="N189" s="26"/>
      <c r="O189" s="26">
        <f t="shared" ca="1" si="26"/>
        <v>-2.7405141659830733E-2</v>
      </c>
      <c r="P189" s="26"/>
      <c r="Q189" s="65">
        <f t="shared" si="23"/>
        <v>37626.080000000002</v>
      </c>
    </row>
    <row r="190" spans="1:23" x14ac:dyDescent="0.2">
      <c r="A190" s="22" t="s">
        <v>122</v>
      </c>
      <c r="B190" s="23" t="s">
        <v>43</v>
      </c>
      <c r="C190" s="24">
        <v>52979.819100000001</v>
      </c>
      <c r="D190" s="27"/>
      <c r="E190" s="26">
        <f t="shared" si="21"/>
        <v>12336.983328722947</v>
      </c>
      <c r="F190" s="26">
        <f t="shared" si="22"/>
        <v>12337</v>
      </c>
      <c r="G190" s="26">
        <f t="shared" si="25"/>
        <v>-2.9109000002790708E-2</v>
      </c>
      <c r="H190" s="26"/>
      <c r="I190" s="26"/>
      <c r="J190" s="26"/>
      <c r="K190" s="26">
        <f t="shared" si="27"/>
        <v>-2.9109000002790708E-2</v>
      </c>
      <c r="M190" s="26"/>
      <c r="N190" s="26"/>
      <c r="O190" s="26">
        <f t="shared" ca="1" si="26"/>
        <v>-2.8020330023550338E-2</v>
      </c>
      <c r="P190" s="26"/>
      <c r="Q190" s="65">
        <f t="shared" si="23"/>
        <v>37961.319100000001</v>
      </c>
    </row>
    <row r="191" spans="1:23" x14ac:dyDescent="0.2">
      <c r="A191" s="30" t="s">
        <v>123</v>
      </c>
      <c r="B191" s="31" t="s">
        <v>43</v>
      </c>
      <c r="C191" s="25">
        <v>52997.281999999999</v>
      </c>
      <c r="D191" s="25">
        <v>4.0000000000000001E-3</v>
      </c>
      <c r="E191" s="26">
        <f t="shared" si="21"/>
        <v>12346.984663158191</v>
      </c>
      <c r="F191" s="26">
        <f t="shared" si="22"/>
        <v>12347</v>
      </c>
      <c r="G191" s="26">
        <f t="shared" si="25"/>
        <v>-2.6778999999805819E-2</v>
      </c>
      <c r="H191" s="26"/>
      <c r="I191" s="26"/>
      <c r="J191" s="26"/>
      <c r="K191" s="26">
        <f t="shared" si="27"/>
        <v>-2.6778999999805819E-2</v>
      </c>
      <c r="L191" s="26"/>
      <c r="M191" s="26"/>
      <c r="N191" s="26"/>
      <c r="O191" s="26">
        <f t="shared" ca="1" si="26"/>
        <v>-2.8052371084160733E-2</v>
      </c>
      <c r="P191" s="26"/>
      <c r="Q191" s="65">
        <f t="shared" si="23"/>
        <v>37978.781999999999</v>
      </c>
      <c r="R191" s="26"/>
      <c r="S191" s="26"/>
      <c r="T191" s="26"/>
      <c r="U191" s="26"/>
      <c r="V191" s="26"/>
      <c r="W191" s="26"/>
    </row>
    <row r="192" spans="1:23" x14ac:dyDescent="0.2">
      <c r="A192" s="22" t="s">
        <v>122</v>
      </c>
      <c r="B192" s="23" t="s">
        <v>43</v>
      </c>
      <c r="C192" s="24">
        <v>53049.660799999998</v>
      </c>
      <c r="D192" s="27"/>
      <c r="E192" s="26">
        <f t="shared" si="21"/>
        <v>12376.982996545932</v>
      </c>
      <c r="F192" s="26">
        <f t="shared" si="22"/>
        <v>12377</v>
      </c>
      <c r="G192" s="26">
        <f t="shared" si="25"/>
        <v>-2.9689000002690591E-2</v>
      </c>
      <c r="H192" s="26"/>
      <c r="I192" s="26"/>
      <c r="J192" s="26"/>
      <c r="K192" s="26">
        <f t="shared" si="27"/>
        <v>-2.9689000002690591E-2</v>
      </c>
      <c r="M192" s="26"/>
      <c r="N192" s="26"/>
      <c r="O192" s="26">
        <f t="shared" ca="1" si="26"/>
        <v>-2.8148494265991919E-2</v>
      </c>
      <c r="P192" s="26"/>
      <c r="Q192" s="65">
        <f t="shared" si="23"/>
        <v>38031.160799999998</v>
      </c>
    </row>
    <row r="193" spans="1:23" x14ac:dyDescent="0.2">
      <c r="A193" s="22" t="s">
        <v>122</v>
      </c>
      <c r="B193" s="23" t="s">
        <v>43</v>
      </c>
      <c r="C193" s="24">
        <v>53077.597900000001</v>
      </c>
      <c r="D193" s="27"/>
      <c r="E193" s="26">
        <f t="shared" si="21"/>
        <v>12392.983104217103</v>
      </c>
      <c r="F193" s="26">
        <f t="shared" si="22"/>
        <v>12393</v>
      </c>
      <c r="G193" s="26">
        <f t="shared" si="25"/>
        <v>-2.950099999725353E-2</v>
      </c>
      <c r="H193" s="26"/>
      <c r="I193" s="26"/>
      <c r="J193" s="26"/>
      <c r="K193" s="26">
        <f t="shared" si="27"/>
        <v>-2.950099999725353E-2</v>
      </c>
      <c r="M193" s="26"/>
      <c r="N193" s="26"/>
      <c r="O193" s="26">
        <f t="shared" ca="1" si="26"/>
        <v>-2.8199759962968557E-2</v>
      </c>
      <c r="P193" s="26"/>
      <c r="Q193" s="65">
        <f t="shared" si="23"/>
        <v>38059.097900000001</v>
      </c>
    </row>
    <row r="194" spans="1:23" x14ac:dyDescent="0.2">
      <c r="A194" s="30" t="s">
        <v>124</v>
      </c>
      <c r="B194" s="31" t="s">
        <v>43</v>
      </c>
      <c r="C194" s="30">
        <v>53283.637000000002</v>
      </c>
      <c r="D194" s="30">
        <v>2E-3</v>
      </c>
      <c r="E194" s="26">
        <f t="shared" si="21"/>
        <v>12510.985609289963</v>
      </c>
      <c r="F194" s="26">
        <f t="shared" si="22"/>
        <v>12511</v>
      </c>
      <c r="G194" s="26">
        <f t="shared" si="25"/>
        <v>-2.5127000000793487E-2</v>
      </c>
      <c r="H194" s="26"/>
      <c r="I194" s="26"/>
      <c r="J194" s="26"/>
      <c r="K194" s="26">
        <f t="shared" si="27"/>
        <v>-2.5127000000793487E-2</v>
      </c>
      <c r="L194" s="26"/>
      <c r="M194" s="26"/>
      <c r="O194" s="26">
        <f t="shared" ca="1" si="26"/>
        <v>-2.857784447817123E-2</v>
      </c>
      <c r="P194" s="26"/>
      <c r="Q194" s="65">
        <f t="shared" si="23"/>
        <v>38265.137000000002</v>
      </c>
    </row>
    <row r="195" spans="1:23" x14ac:dyDescent="0.2">
      <c r="A195" s="22" t="s">
        <v>122</v>
      </c>
      <c r="B195" s="23" t="s">
        <v>43</v>
      </c>
      <c r="C195" s="24">
        <v>53351.726000000002</v>
      </c>
      <c r="D195" s="27"/>
      <c r="E195" s="26">
        <f t="shared" si="21"/>
        <v>12549.981472540705</v>
      </c>
      <c r="F195" s="26">
        <f t="shared" si="22"/>
        <v>12550</v>
      </c>
      <c r="G195" s="26">
        <f t="shared" si="25"/>
        <v>-3.2349999994039536E-2</v>
      </c>
      <c r="H195" s="26"/>
      <c r="I195" s="26"/>
      <c r="J195" s="26"/>
      <c r="K195" s="26">
        <f t="shared" si="27"/>
        <v>-3.2349999994039536E-2</v>
      </c>
      <c r="M195" s="26"/>
      <c r="N195" s="26"/>
      <c r="O195" s="26">
        <f t="shared" ca="1" si="26"/>
        <v>-2.8702804614551769E-2</v>
      </c>
      <c r="P195" s="26"/>
      <c r="Q195" s="65">
        <f t="shared" si="23"/>
        <v>38333.226000000002</v>
      </c>
    </row>
    <row r="196" spans="1:23" x14ac:dyDescent="0.2">
      <c r="A196" s="22" t="s">
        <v>125</v>
      </c>
      <c r="B196" s="23" t="s">
        <v>43</v>
      </c>
      <c r="C196" s="24">
        <v>53409.348700000002</v>
      </c>
      <c r="D196" s="27"/>
      <c r="E196" s="26">
        <f t="shared" si="21"/>
        <v>12582.983087035534</v>
      </c>
      <c r="F196" s="26">
        <f t="shared" si="22"/>
        <v>12583</v>
      </c>
      <c r="G196" s="26">
        <f t="shared" si="25"/>
        <v>-2.9530999992857687E-2</v>
      </c>
      <c r="H196" s="26"/>
      <c r="I196" s="26"/>
      <c r="J196" s="26"/>
      <c r="K196" s="26">
        <f t="shared" si="27"/>
        <v>-2.9530999992857687E-2</v>
      </c>
      <c r="L196" s="26"/>
      <c r="M196" s="26"/>
      <c r="N196" s="26"/>
      <c r="O196" s="26">
        <f t="shared" ca="1" si="26"/>
        <v>-2.8808540114566079E-2</v>
      </c>
      <c r="P196" s="26"/>
      <c r="Q196" s="65">
        <f t="shared" si="23"/>
        <v>38390.848700000002</v>
      </c>
      <c r="R196" s="26"/>
    </row>
    <row r="197" spans="1:23" s="26" customFormat="1" x14ac:dyDescent="0.2">
      <c r="A197" s="22" t="s">
        <v>126</v>
      </c>
      <c r="B197" s="23" t="s">
        <v>43</v>
      </c>
      <c r="C197" s="24">
        <v>53409.351999999999</v>
      </c>
      <c r="D197" s="27"/>
      <c r="E197" s="26">
        <f t="shared" si="21"/>
        <v>12582.984977008196</v>
      </c>
      <c r="F197" s="26">
        <f t="shared" si="22"/>
        <v>12583</v>
      </c>
      <c r="G197" s="26">
        <f t="shared" si="25"/>
        <v>-2.6230999996187165E-2</v>
      </c>
      <c r="I197" s="26">
        <f>+G197</f>
        <v>-2.6230999996187165E-2</v>
      </c>
      <c r="K197" s="1"/>
      <c r="L197" s="1"/>
      <c r="O197" s="26">
        <f t="shared" ca="1" si="26"/>
        <v>-2.8808540114566079E-2</v>
      </c>
      <c r="Q197" s="65">
        <f t="shared" si="23"/>
        <v>38390.851999999999</v>
      </c>
      <c r="R197" s="1"/>
      <c r="S197" s="1"/>
      <c r="T197" s="1"/>
      <c r="U197" s="1"/>
      <c r="V197" s="1"/>
      <c r="W197" s="1"/>
    </row>
    <row r="198" spans="1:23" s="26" customFormat="1" x14ac:dyDescent="0.2">
      <c r="A198" s="30" t="s">
        <v>127</v>
      </c>
      <c r="B198" s="31" t="s">
        <v>43</v>
      </c>
      <c r="C198" s="30">
        <v>53409.352229999997</v>
      </c>
      <c r="D198" s="30" t="s">
        <v>33</v>
      </c>
      <c r="E198" s="26">
        <f t="shared" si="21"/>
        <v>12582.985108733563</v>
      </c>
      <c r="F198" s="26">
        <f t="shared" si="22"/>
        <v>12583</v>
      </c>
      <c r="G198" s="26">
        <f t="shared" si="25"/>
        <v>-2.6000999998359475E-2</v>
      </c>
      <c r="I198" s="26">
        <f>+G198</f>
        <v>-2.6000999998359475E-2</v>
      </c>
      <c r="K198" s="1"/>
      <c r="N198" s="1"/>
      <c r="O198" s="26">
        <f t="shared" ca="1" si="26"/>
        <v>-2.8808540114566079E-2</v>
      </c>
      <c r="Q198" s="65">
        <f t="shared" si="23"/>
        <v>38390.852229999997</v>
      </c>
      <c r="R198" s="1"/>
      <c r="S198" s="1"/>
      <c r="T198" s="1"/>
      <c r="U198" s="1"/>
      <c r="V198" s="1"/>
      <c r="W198" s="1"/>
    </row>
    <row r="199" spans="1:23" s="26" customFormat="1" x14ac:dyDescent="0.2">
      <c r="A199" s="22" t="s">
        <v>122</v>
      </c>
      <c r="B199" s="23" t="s">
        <v>43</v>
      </c>
      <c r="C199" s="24">
        <v>53688.716899999999</v>
      </c>
      <c r="D199" s="27"/>
      <c r="E199" s="26">
        <f t="shared" si="21"/>
        <v>12742.982560134064</v>
      </c>
      <c r="F199" s="26">
        <f t="shared" si="22"/>
        <v>12743</v>
      </c>
      <c r="G199" s="26">
        <f t="shared" si="25"/>
        <v>-3.0450999998720363E-2</v>
      </c>
      <c r="K199" s="26">
        <f t="shared" ref="K199:K209" si="28">+G199</f>
        <v>-3.0450999998720363E-2</v>
      </c>
      <c r="L199" s="1"/>
      <c r="O199" s="26">
        <f t="shared" ca="1" si="26"/>
        <v>-2.9321197084332416E-2</v>
      </c>
      <c r="Q199" s="65">
        <f t="shared" si="23"/>
        <v>38670.216899999999</v>
      </c>
      <c r="R199" s="1"/>
      <c r="S199" s="1"/>
      <c r="T199" s="1"/>
      <c r="U199" s="1"/>
      <c r="V199" s="1"/>
      <c r="W199" s="1"/>
    </row>
    <row r="200" spans="1:23" x14ac:dyDescent="0.2">
      <c r="A200" s="22" t="s">
        <v>122</v>
      </c>
      <c r="B200" s="23" t="s">
        <v>43</v>
      </c>
      <c r="C200" s="24">
        <v>54100.786800000002</v>
      </c>
      <c r="D200" s="27"/>
      <c r="E200" s="26">
        <f t="shared" si="21"/>
        <v>12978.98281671217</v>
      </c>
      <c r="F200" s="26">
        <f t="shared" si="22"/>
        <v>12979</v>
      </c>
      <c r="G200" s="26">
        <f t="shared" si="25"/>
        <v>-3.0002999992575496E-2</v>
      </c>
      <c r="H200" s="26"/>
      <c r="I200" s="26"/>
      <c r="J200" s="26"/>
      <c r="K200" s="26">
        <f t="shared" si="28"/>
        <v>-3.0002999992575496E-2</v>
      </c>
      <c r="M200" s="26"/>
      <c r="N200" s="26"/>
      <c r="O200" s="26">
        <f t="shared" ca="1" si="26"/>
        <v>-3.0077366114737762E-2</v>
      </c>
      <c r="P200" s="26"/>
      <c r="Q200" s="65">
        <f t="shared" si="23"/>
        <v>39082.286800000002</v>
      </c>
    </row>
    <row r="201" spans="1:23" x14ac:dyDescent="0.2">
      <c r="A201" s="34" t="s">
        <v>128</v>
      </c>
      <c r="B201" s="32" t="s">
        <v>43</v>
      </c>
      <c r="C201" s="34">
        <v>54116.501900000003</v>
      </c>
      <c r="D201" s="34">
        <v>2.9999999999999997E-4</v>
      </c>
      <c r="E201" s="26">
        <f t="shared" si="21"/>
        <v>12987.983152898218</v>
      </c>
      <c r="F201" s="26">
        <f t="shared" si="22"/>
        <v>12988</v>
      </c>
      <c r="G201" s="26">
        <f t="shared" si="25"/>
        <v>-2.9415999990305863E-2</v>
      </c>
      <c r="H201" s="26"/>
      <c r="I201" s="26"/>
      <c r="J201" s="26"/>
      <c r="K201" s="26">
        <f t="shared" si="28"/>
        <v>-2.9415999990305863E-2</v>
      </c>
      <c r="L201" s="26"/>
      <c r="M201" s="26"/>
      <c r="N201" s="26"/>
      <c r="O201" s="26">
        <f t="shared" ca="1" si="26"/>
        <v>-3.0106203069287116E-2</v>
      </c>
      <c r="P201" s="26"/>
      <c r="Q201" s="65">
        <f t="shared" si="23"/>
        <v>39098.001900000003</v>
      </c>
      <c r="R201" s="26"/>
    </row>
    <row r="202" spans="1:23" x14ac:dyDescent="0.2">
      <c r="A202" s="22" t="s">
        <v>122</v>
      </c>
      <c r="B202" s="23" t="s">
        <v>43</v>
      </c>
      <c r="C202" s="24">
        <v>54149.675999999999</v>
      </c>
      <c r="D202" s="27"/>
      <c r="E202" s="26">
        <f t="shared" si="21"/>
        <v>13006.982589915449</v>
      </c>
      <c r="F202" s="26">
        <f t="shared" si="22"/>
        <v>13007</v>
      </c>
      <c r="G202" s="26">
        <f t="shared" si="25"/>
        <v>-3.0399000002944376E-2</v>
      </c>
      <c r="H202" s="26"/>
      <c r="I202" s="26"/>
      <c r="J202" s="26"/>
      <c r="K202" s="26">
        <f t="shared" si="28"/>
        <v>-3.0399000002944376E-2</v>
      </c>
      <c r="M202" s="26"/>
      <c r="N202" s="26"/>
      <c r="O202" s="26">
        <f t="shared" ca="1" si="26"/>
        <v>-3.0167081084446871E-2</v>
      </c>
      <c r="P202" s="26"/>
      <c r="Q202" s="65">
        <f t="shared" si="23"/>
        <v>39131.175999999999</v>
      </c>
    </row>
    <row r="203" spans="1:23" x14ac:dyDescent="0.2">
      <c r="A203" s="30" t="s">
        <v>129</v>
      </c>
      <c r="B203" s="31" t="s">
        <v>43</v>
      </c>
      <c r="C203" s="30">
        <v>54153.167000000001</v>
      </c>
      <c r="D203" s="30">
        <v>5.0000000000000001E-4</v>
      </c>
      <c r="E203" s="26">
        <f t="shared" si="21"/>
        <v>13008.981951906497</v>
      </c>
      <c r="F203" s="26">
        <f t="shared" si="22"/>
        <v>13009</v>
      </c>
      <c r="G203" s="26">
        <f t="shared" ref="G203:G229" si="29">+C203-(C$7+F203*C$8)</f>
        <v>-3.1512999994447455E-2</v>
      </c>
      <c r="H203" s="26"/>
      <c r="I203" s="26"/>
      <c r="J203" s="26"/>
      <c r="K203" s="26">
        <f t="shared" si="28"/>
        <v>-3.1512999994447455E-2</v>
      </c>
      <c r="L203" s="26"/>
      <c r="M203" s="26"/>
      <c r="N203" s="26"/>
      <c r="O203" s="26">
        <f t="shared" ref="O203:O229" ca="1" si="30">+C$11+C$12*$F203</f>
        <v>-3.0173489296568948E-2</v>
      </c>
      <c r="P203" s="26"/>
      <c r="Q203" s="65">
        <f t="shared" si="23"/>
        <v>39134.667000000001</v>
      </c>
      <c r="R203" s="26"/>
    </row>
    <row r="204" spans="1:23" x14ac:dyDescent="0.2">
      <c r="A204" s="22" t="s">
        <v>122</v>
      </c>
      <c r="B204" s="23" t="s">
        <v>43</v>
      </c>
      <c r="C204" s="24">
        <v>54170.629800000002</v>
      </c>
      <c r="D204" s="27"/>
      <c r="E204" s="26">
        <f t="shared" si="21"/>
        <v>13018.983229069843</v>
      </c>
      <c r="F204" s="26">
        <f t="shared" si="22"/>
        <v>13019</v>
      </c>
      <c r="G204" s="26">
        <f t="shared" si="29"/>
        <v>-2.9282999996212311E-2</v>
      </c>
      <c r="H204" s="26"/>
      <c r="I204" s="26"/>
      <c r="J204" s="26"/>
      <c r="K204" s="26">
        <f t="shared" si="28"/>
        <v>-2.9282999996212311E-2</v>
      </c>
      <c r="M204" s="26"/>
      <c r="N204" s="26"/>
      <c r="O204" s="26">
        <f t="shared" ca="1" si="30"/>
        <v>-3.0205530357179343E-2</v>
      </c>
      <c r="P204" s="26"/>
      <c r="Q204" s="65">
        <f t="shared" si="23"/>
        <v>39152.129800000002</v>
      </c>
    </row>
    <row r="205" spans="1:23" x14ac:dyDescent="0.2">
      <c r="A205" s="35" t="s">
        <v>130</v>
      </c>
      <c r="B205" s="33" t="s">
        <v>43</v>
      </c>
      <c r="C205" s="25">
        <v>54458.7284</v>
      </c>
      <c r="D205" s="25">
        <v>1E-4</v>
      </c>
      <c r="E205" s="26">
        <f t="shared" si="21"/>
        <v>13183.982768031055</v>
      </c>
      <c r="F205" s="26">
        <f t="shared" si="22"/>
        <v>13184</v>
      </c>
      <c r="G205" s="26">
        <f t="shared" si="29"/>
        <v>-3.0087999999523163E-2</v>
      </c>
      <c r="H205" s="26"/>
      <c r="I205" s="26"/>
      <c r="J205" s="26"/>
      <c r="K205" s="26">
        <f t="shared" si="28"/>
        <v>-3.0087999999523163E-2</v>
      </c>
      <c r="L205" s="26"/>
      <c r="M205" s="26"/>
      <c r="O205" s="26">
        <f t="shared" ca="1" si="30"/>
        <v>-3.0734207857250881E-2</v>
      </c>
      <c r="P205" s="26"/>
      <c r="Q205" s="65">
        <f t="shared" si="23"/>
        <v>39440.2284</v>
      </c>
      <c r="R205" s="26"/>
    </row>
    <row r="206" spans="1:23" x14ac:dyDescent="0.2">
      <c r="A206" s="35" t="s">
        <v>130</v>
      </c>
      <c r="B206" s="33" t="s">
        <v>43</v>
      </c>
      <c r="C206" s="25">
        <v>54507.617899999997</v>
      </c>
      <c r="D206" s="25">
        <v>1E-4</v>
      </c>
      <c r="E206" s="26">
        <f t="shared" si="21"/>
        <v>13211.982713050033</v>
      </c>
      <c r="F206" s="26">
        <f t="shared" si="22"/>
        <v>13212</v>
      </c>
      <c r="G206" s="26">
        <f t="shared" si="29"/>
        <v>-3.0184000002918765E-2</v>
      </c>
      <c r="H206" s="26"/>
      <c r="I206" s="26"/>
      <c r="J206" s="26"/>
      <c r="K206" s="26">
        <f t="shared" si="28"/>
        <v>-3.0184000002918765E-2</v>
      </c>
      <c r="L206" s="26"/>
      <c r="M206" s="26"/>
      <c r="O206" s="26">
        <f t="shared" ca="1" si="30"/>
        <v>-3.082392282695999E-2</v>
      </c>
      <c r="P206" s="26"/>
      <c r="Q206" s="65">
        <f t="shared" si="23"/>
        <v>39489.117899999997</v>
      </c>
      <c r="R206" s="26"/>
    </row>
    <row r="207" spans="1:23" x14ac:dyDescent="0.2">
      <c r="A207" s="35" t="s">
        <v>131</v>
      </c>
      <c r="B207" s="33" t="s">
        <v>43</v>
      </c>
      <c r="C207" s="25">
        <v>54830.636899999998</v>
      </c>
      <c r="D207" s="25">
        <v>1E-4</v>
      </c>
      <c r="E207" s="26">
        <f t="shared" si="21"/>
        <v>13396.981828199194</v>
      </c>
      <c r="F207" s="26">
        <f t="shared" si="22"/>
        <v>13397</v>
      </c>
      <c r="G207" s="26">
        <f t="shared" si="29"/>
        <v>-3.172900000208756E-2</v>
      </c>
      <c r="H207" s="26"/>
      <c r="I207" s="26"/>
      <c r="J207" s="26"/>
      <c r="K207" s="26">
        <f t="shared" si="28"/>
        <v>-3.172900000208756E-2</v>
      </c>
      <c r="L207" s="26"/>
      <c r="M207" s="26"/>
      <c r="O207" s="26">
        <f t="shared" ca="1" si="30"/>
        <v>-3.1416682448252312E-2</v>
      </c>
      <c r="P207" s="26"/>
      <c r="Q207" s="65">
        <f t="shared" si="23"/>
        <v>39812.136899999998</v>
      </c>
    </row>
    <row r="208" spans="1:23" x14ac:dyDescent="0.2">
      <c r="A208" s="34" t="s">
        <v>128</v>
      </c>
      <c r="B208" s="32" t="s">
        <v>43</v>
      </c>
      <c r="C208" s="34">
        <v>54867.3056</v>
      </c>
      <c r="D208" s="34">
        <v>4.0000000000000002E-4</v>
      </c>
      <c r="E208" s="26">
        <f t="shared" si="21"/>
        <v>13417.982688995835</v>
      </c>
      <c r="F208" s="26">
        <f t="shared" si="22"/>
        <v>13418</v>
      </c>
      <c r="G208" s="26">
        <f t="shared" si="29"/>
        <v>-3.0225999995309394E-2</v>
      </c>
      <c r="H208" s="26"/>
      <c r="I208" s="26"/>
      <c r="J208" s="26"/>
      <c r="K208" s="26">
        <f t="shared" si="28"/>
        <v>-3.0225999995309394E-2</v>
      </c>
      <c r="L208" s="26"/>
      <c r="M208" s="26"/>
      <c r="N208" s="26"/>
      <c r="O208" s="26">
        <f t="shared" ca="1" si="30"/>
        <v>-3.1483968675534144E-2</v>
      </c>
      <c r="P208" s="26"/>
      <c r="Q208" s="65">
        <f t="shared" si="23"/>
        <v>39848.8056</v>
      </c>
      <c r="R208" s="26"/>
    </row>
    <row r="209" spans="1:18" x14ac:dyDescent="0.2">
      <c r="A209" s="35" t="s">
        <v>132</v>
      </c>
      <c r="B209" s="33"/>
      <c r="C209" s="25">
        <v>55209.527600000001</v>
      </c>
      <c r="D209" s="25">
        <v>1E-4</v>
      </c>
      <c r="E209" s="26">
        <f t="shared" si="21"/>
        <v>13613.979726893225</v>
      </c>
      <c r="F209" s="26">
        <f t="shared" si="22"/>
        <v>13614</v>
      </c>
      <c r="G209" s="26">
        <f t="shared" si="29"/>
        <v>-3.5397999992710538E-2</v>
      </c>
      <c r="H209" s="26"/>
      <c r="I209" s="26"/>
      <c r="J209" s="26"/>
      <c r="K209" s="26">
        <f t="shared" si="28"/>
        <v>-3.5397999992710538E-2</v>
      </c>
      <c r="L209" s="26"/>
      <c r="M209" s="26"/>
      <c r="O209" s="26">
        <f t="shared" ca="1" si="30"/>
        <v>-3.2111973463497909E-2</v>
      </c>
      <c r="P209" s="26"/>
      <c r="Q209" s="65">
        <f t="shared" si="23"/>
        <v>40191.027600000001</v>
      </c>
    </row>
    <row r="210" spans="1:18" x14ac:dyDescent="0.2">
      <c r="A210" s="22" t="s">
        <v>133</v>
      </c>
      <c r="B210" s="23" t="s">
        <v>43</v>
      </c>
      <c r="C210" s="24">
        <v>55247.945</v>
      </c>
      <c r="D210" s="27"/>
      <c r="E210" s="26">
        <f t="shared" si="21"/>
        <v>13635.982101386153</v>
      </c>
      <c r="F210" s="26">
        <f t="shared" si="22"/>
        <v>13636</v>
      </c>
      <c r="G210" s="26">
        <f t="shared" si="29"/>
        <v>-3.1251999993401114E-2</v>
      </c>
      <c r="H210" s="26"/>
      <c r="I210" s="26">
        <f>+G210</f>
        <v>-3.1251999993401114E-2</v>
      </c>
      <c r="J210" s="26"/>
      <c r="M210" s="26"/>
      <c r="N210" s="26"/>
      <c r="O210" s="26">
        <f t="shared" ca="1" si="30"/>
        <v>-3.2182463796840775E-2</v>
      </c>
      <c r="P210" s="26"/>
      <c r="Q210" s="65">
        <f t="shared" si="23"/>
        <v>40229.445</v>
      </c>
    </row>
    <row r="211" spans="1:18" x14ac:dyDescent="0.2">
      <c r="A211" s="30" t="s">
        <v>134</v>
      </c>
      <c r="B211" s="31" t="s">
        <v>43</v>
      </c>
      <c r="C211" s="30">
        <v>55565.718800000002</v>
      </c>
      <c r="D211" s="30">
        <v>1E-4</v>
      </c>
      <c r="E211" s="26">
        <f t="shared" si="21"/>
        <v>13817.977190893542</v>
      </c>
      <c r="F211" s="26">
        <f t="shared" si="22"/>
        <v>13818</v>
      </c>
      <c r="G211" s="26">
        <f t="shared" si="29"/>
        <v>-3.9825999992899597E-2</v>
      </c>
      <c r="H211" s="26"/>
      <c r="I211" s="26"/>
      <c r="J211" s="26"/>
      <c r="K211" s="26">
        <f t="shared" ref="K211:K229" si="31">+G211</f>
        <v>-3.9825999992899597E-2</v>
      </c>
      <c r="L211" s="26"/>
      <c r="M211" s="26"/>
      <c r="N211" s="26"/>
      <c r="O211" s="26">
        <f t="shared" ca="1" si="30"/>
        <v>-3.2765611099949986E-2</v>
      </c>
      <c r="P211" s="26"/>
      <c r="Q211" s="65">
        <f t="shared" si="23"/>
        <v>40547.218800000002</v>
      </c>
      <c r="R211" s="26"/>
    </row>
    <row r="212" spans="1:18" x14ac:dyDescent="0.2">
      <c r="A212" s="25" t="s">
        <v>135</v>
      </c>
      <c r="B212" s="33" t="s">
        <v>46</v>
      </c>
      <c r="C212" s="25">
        <v>55572.702899999997</v>
      </c>
      <c r="D212" s="25">
        <v>1E-4</v>
      </c>
      <c r="E212" s="26">
        <f t="shared" si="21"/>
        <v>13821.977117585508</v>
      </c>
      <c r="F212" s="26">
        <f t="shared" si="22"/>
        <v>13822</v>
      </c>
      <c r="G212" s="26">
        <f t="shared" si="29"/>
        <v>-3.9953999999852385E-2</v>
      </c>
      <c r="H212" s="26"/>
      <c r="I212" s="26"/>
      <c r="J212" s="26"/>
      <c r="K212" s="26">
        <f t="shared" si="31"/>
        <v>-3.9953999999852385E-2</v>
      </c>
      <c r="L212" s="26"/>
      <c r="M212" s="26"/>
      <c r="O212" s="26">
        <f t="shared" ca="1" si="30"/>
        <v>-3.2778427524194145E-2</v>
      </c>
      <c r="P212" s="26"/>
      <c r="Q212" s="65">
        <f t="shared" si="23"/>
        <v>40554.202899999997</v>
      </c>
    </row>
    <row r="213" spans="1:18" x14ac:dyDescent="0.2">
      <c r="A213" s="35" t="s">
        <v>136</v>
      </c>
      <c r="B213" s="33" t="s">
        <v>43</v>
      </c>
      <c r="C213" s="25">
        <v>55937.627</v>
      </c>
      <c r="D213" s="25">
        <v>1E-4</v>
      </c>
      <c r="E213" s="26">
        <f t="shared" ref="E213:E229" si="32">+(C213-C$7)/C$8</f>
        <v>14030.976079245982</v>
      </c>
      <c r="F213" s="26">
        <f t="shared" ref="F213:F229" si="33">ROUND(2*E213,0)/2</f>
        <v>14031</v>
      </c>
      <c r="G213" s="26">
        <f t="shared" si="29"/>
        <v>-4.1766999995161314E-2</v>
      </c>
      <c r="H213" s="26"/>
      <c r="I213" s="26"/>
      <c r="J213" s="26"/>
      <c r="K213" s="26">
        <f t="shared" si="31"/>
        <v>-4.1766999995161314E-2</v>
      </c>
      <c r="L213" s="26"/>
      <c r="M213" s="26"/>
      <c r="O213" s="26">
        <f t="shared" ca="1" si="30"/>
        <v>-3.3448085690951417E-2</v>
      </c>
      <c r="P213" s="26"/>
      <c r="Q213" s="65">
        <f t="shared" ref="Q213:Q229" si="34">+C213-15018.5</f>
        <v>40919.127</v>
      </c>
    </row>
    <row r="214" spans="1:18" x14ac:dyDescent="0.2">
      <c r="A214" s="25" t="s">
        <v>137</v>
      </c>
      <c r="B214" s="33" t="s">
        <v>43</v>
      </c>
      <c r="C214" s="25">
        <v>55937.629000000001</v>
      </c>
      <c r="D214" s="25">
        <v>6.9999999999999999E-4</v>
      </c>
      <c r="E214" s="26">
        <f t="shared" si="32"/>
        <v>14030.97722468396</v>
      </c>
      <c r="F214" s="26">
        <f t="shared" si="33"/>
        <v>14031</v>
      </c>
      <c r="G214" s="26">
        <f t="shared" si="29"/>
        <v>-3.976699999475386E-2</v>
      </c>
      <c r="H214" s="26"/>
      <c r="I214" s="26"/>
      <c r="J214" s="26"/>
      <c r="K214" s="26">
        <f t="shared" si="31"/>
        <v>-3.976699999475386E-2</v>
      </c>
      <c r="L214" s="26"/>
      <c r="M214" s="26"/>
      <c r="N214" s="26"/>
      <c r="O214" s="26">
        <f t="shared" ca="1" si="30"/>
        <v>-3.3448085690951417E-2</v>
      </c>
      <c r="P214" s="26"/>
      <c r="Q214" s="65">
        <f t="shared" si="34"/>
        <v>40919.129000000001</v>
      </c>
      <c r="R214" s="26"/>
    </row>
    <row r="215" spans="1:18" x14ac:dyDescent="0.2">
      <c r="A215" s="22" t="s">
        <v>138</v>
      </c>
      <c r="B215" s="23" t="s">
        <v>43</v>
      </c>
      <c r="C215" s="24">
        <v>56230.966399999998</v>
      </c>
      <c r="D215" s="27"/>
      <c r="E215" s="26">
        <f t="shared" si="32"/>
        <v>14198.977123885417</v>
      </c>
      <c r="F215" s="26">
        <f t="shared" si="33"/>
        <v>14199</v>
      </c>
      <c r="G215" s="26">
        <f t="shared" si="29"/>
        <v>-3.994300000340445E-2</v>
      </c>
      <c r="H215" s="26"/>
      <c r="I215" s="26"/>
      <c r="J215" s="26"/>
      <c r="K215" s="26">
        <f t="shared" si="31"/>
        <v>-3.994300000340445E-2</v>
      </c>
      <c r="M215" s="26"/>
      <c r="N215" s="26"/>
      <c r="O215" s="26">
        <f t="shared" ca="1" si="30"/>
        <v>-3.3986375509206072E-2</v>
      </c>
      <c r="P215" s="26"/>
      <c r="Q215" s="65">
        <f t="shared" si="34"/>
        <v>41212.466399999998</v>
      </c>
    </row>
    <row r="216" spans="1:18" x14ac:dyDescent="0.2">
      <c r="A216" s="36" t="s">
        <v>139</v>
      </c>
      <c r="B216" s="37" t="s">
        <v>43</v>
      </c>
      <c r="C216" s="38">
        <v>56230.966399999998</v>
      </c>
      <c r="D216" s="38">
        <v>8.0000000000000004E-4</v>
      </c>
      <c r="E216" s="26">
        <f t="shared" si="32"/>
        <v>14198.977123885417</v>
      </c>
      <c r="F216" s="26">
        <f t="shared" si="33"/>
        <v>14199</v>
      </c>
      <c r="G216" s="26">
        <f t="shared" si="29"/>
        <v>-3.994300000340445E-2</v>
      </c>
      <c r="H216" s="26"/>
      <c r="I216" s="26"/>
      <c r="J216" s="26"/>
      <c r="K216" s="26">
        <f t="shared" si="31"/>
        <v>-3.994300000340445E-2</v>
      </c>
      <c r="L216" s="26"/>
      <c r="M216" s="26"/>
      <c r="O216" s="26">
        <f t="shared" ca="1" si="30"/>
        <v>-3.3986375509206072E-2</v>
      </c>
      <c r="P216" s="26"/>
      <c r="Q216" s="65">
        <f t="shared" si="34"/>
        <v>41212.466399999998</v>
      </c>
      <c r="R216" s="26"/>
    </row>
    <row r="217" spans="1:18" x14ac:dyDescent="0.2">
      <c r="A217" s="35" t="s">
        <v>140</v>
      </c>
      <c r="B217" s="33" t="s">
        <v>43</v>
      </c>
      <c r="C217" s="25">
        <v>56237.9499</v>
      </c>
      <c r="D217" s="25">
        <v>2.0000000000000001E-4</v>
      </c>
      <c r="E217" s="26">
        <f t="shared" si="32"/>
        <v>14202.976706945994</v>
      </c>
      <c r="F217" s="26">
        <f t="shared" si="33"/>
        <v>14203</v>
      </c>
      <c r="G217" s="26">
        <f t="shared" si="29"/>
        <v>-4.0671000002475921E-2</v>
      </c>
      <c r="H217" s="26"/>
      <c r="I217" s="26"/>
      <c r="J217" s="26"/>
      <c r="K217" s="26">
        <f t="shared" si="31"/>
        <v>-4.0671000002475921E-2</v>
      </c>
      <c r="L217" s="26"/>
      <c r="M217" s="26"/>
      <c r="N217" s="26"/>
      <c r="O217" s="26">
        <f t="shared" ca="1" si="30"/>
        <v>-3.3999191933450232E-2</v>
      </c>
      <c r="P217" s="26"/>
      <c r="Q217" s="65">
        <f t="shared" si="34"/>
        <v>41219.4499</v>
      </c>
      <c r="R217" s="26"/>
    </row>
    <row r="218" spans="1:18" x14ac:dyDescent="0.2">
      <c r="A218" s="35" t="s">
        <v>141</v>
      </c>
      <c r="B218" s="33" t="s">
        <v>43</v>
      </c>
      <c r="C218" s="25">
        <v>56609.8632</v>
      </c>
      <c r="D218" s="25">
        <v>2.0000000000000001E-4</v>
      </c>
      <c r="E218" s="26">
        <f t="shared" si="32"/>
        <v>14415.97851616528</v>
      </c>
      <c r="F218" s="26">
        <f t="shared" si="33"/>
        <v>14416</v>
      </c>
      <c r="G218" s="26">
        <f t="shared" si="29"/>
        <v>-3.7512000002607238E-2</v>
      </c>
      <c r="H218" s="26"/>
      <c r="I218" s="26"/>
      <c r="J218" s="26"/>
      <c r="K218" s="26">
        <f t="shared" si="31"/>
        <v>-3.7512000002607238E-2</v>
      </c>
      <c r="L218" s="26"/>
      <c r="M218" s="26"/>
      <c r="O218" s="26">
        <f t="shared" ca="1" si="30"/>
        <v>-3.4681666524451663E-2</v>
      </c>
      <c r="P218" s="26"/>
      <c r="Q218" s="65">
        <f t="shared" si="34"/>
        <v>41591.3632</v>
      </c>
    </row>
    <row r="219" spans="1:18" x14ac:dyDescent="0.2">
      <c r="A219" s="36" t="s">
        <v>142</v>
      </c>
      <c r="B219" s="37" t="s">
        <v>43</v>
      </c>
      <c r="C219" s="38">
        <v>57428.764300000003</v>
      </c>
      <c r="D219" s="38">
        <v>1E-4</v>
      </c>
      <c r="E219" s="26">
        <f t="shared" si="32"/>
        <v>14884.978726353151</v>
      </c>
      <c r="F219" s="26">
        <f t="shared" si="33"/>
        <v>14885</v>
      </c>
      <c r="G219" s="26">
        <f t="shared" si="29"/>
        <v>-3.7144999994779937E-2</v>
      </c>
      <c r="H219" s="26"/>
      <c r="I219" s="26"/>
      <c r="J219" s="26"/>
      <c r="K219" s="26">
        <f t="shared" si="31"/>
        <v>-3.7144999994779937E-2</v>
      </c>
      <c r="L219" s="26"/>
      <c r="M219" s="26"/>
      <c r="O219" s="26">
        <f t="shared" ca="1" si="30"/>
        <v>-3.6184392267079236E-2</v>
      </c>
      <c r="P219" s="26"/>
      <c r="Q219" s="65">
        <f t="shared" si="34"/>
        <v>42410.264300000003</v>
      </c>
    </row>
    <row r="220" spans="1:18" x14ac:dyDescent="0.2">
      <c r="A220" s="39" t="s">
        <v>143</v>
      </c>
      <c r="B220" s="40" t="s">
        <v>43</v>
      </c>
      <c r="C220" s="41">
        <v>57786.702700000002</v>
      </c>
      <c r="D220" s="41">
        <v>2.0000000000000001E-4</v>
      </c>
      <c r="E220" s="26">
        <f t="shared" si="32"/>
        <v>15089.976844971272</v>
      </c>
      <c r="F220" s="26">
        <f t="shared" si="33"/>
        <v>15090</v>
      </c>
      <c r="G220" s="26">
        <f t="shared" si="29"/>
        <v>-4.0430000000924338E-2</v>
      </c>
      <c r="H220" s="26"/>
      <c r="I220" s="26"/>
      <c r="J220" s="26"/>
      <c r="K220" s="26">
        <f t="shared" si="31"/>
        <v>-4.0430000000924338E-2</v>
      </c>
      <c r="L220" s="26"/>
      <c r="M220" s="26"/>
      <c r="O220" s="26">
        <f t="shared" ca="1" si="30"/>
        <v>-3.6841234009592355E-2</v>
      </c>
      <c r="P220" s="26"/>
      <c r="Q220" s="65">
        <f t="shared" si="34"/>
        <v>42768.202700000002</v>
      </c>
    </row>
    <row r="221" spans="1:18" x14ac:dyDescent="0.2">
      <c r="A221" s="39" t="s">
        <v>144</v>
      </c>
      <c r="B221" s="42" t="s">
        <v>43</v>
      </c>
      <c r="C221" s="39">
        <v>58081.782299999999</v>
      </c>
      <c r="D221" s="39">
        <v>1E-4</v>
      </c>
      <c r="E221" s="26">
        <f t="shared" si="32"/>
        <v>15258.974535195586</v>
      </c>
      <c r="F221" s="26">
        <f t="shared" si="33"/>
        <v>15259</v>
      </c>
      <c r="G221" s="26">
        <f t="shared" si="29"/>
        <v>-4.446299999835901E-2</v>
      </c>
      <c r="H221" s="26"/>
      <c r="I221" s="26"/>
      <c r="J221" s="26"/>
      <c r="K221" s="26">
        <f t="shared" si="31"/>
        <v>-4.446299999835901E-2</v>
      </c>
      <c r="L221" s="26"/>
      <c r="M221" s="26"/>
      <c r="O221" s="26">
        <f t="shared" ca="1" si="30"/>
        <v>-3.7382727933908046E-2</v>
      </c>
      <c r="P221" s="26"/>
      <c r="Q221" s="65">
        <f t="shared" si="34"/>
        <v>43063.282299999999</v>
      </c>
    </row>
    <row r="222" spans="1:18" x14ac:dyDescent="0.2">
      <c r="A222" s="45" t="s">
        <v>146</v>
      </c>
      <c r="B222" s="46" t="s">
        <v>43</v>
      </c>
      <c r="C222" s="47">
        <v>58174.323900000003</v>
      </c>
      <c r="D222" s="47">
        <v>1E-4</v>
      </c>
      <c r="E222" s="26">
        <f t="shared" si="32"/>
        <v>15311.974866799885</v>
      </c>
      <c r="F222" s="26">
        <f t="shared" si="33"/>
        <v>15312</v>
      </c>
      <c r="G222" s="26">
        <f t="shared" si="29"/>
        <v>-4.3883999998797663E-2</v>
      </c>
      <c r="H222" s="26"/>
      <c r="I222" s="26"/>
      <c r="J222" s="26"/>
      <c r="K222" s="26">
        <f t="shared" si="31"/>
        <v>-4.3883999998797663E-2</v>
      </c>
      <c r="L222" s="26"/>
      <c r="M222" s="26"/>
      <c r="O222" s="26">
        <f t="shared" ca="1" si="30"/>
        <v>-3.7552545555143146E-2</v>
      </c>
      <c r="P222" s="26"/>
      <c r="Q222" s="65">
        <f t="shared" si="34"/>
        <v>43155.823900000003</v>
      </c>
    </row>
    <row r="223" spans="1:18" x14ac:dyDescent="0.2">
      <c r="A223" s="43" t="s">
        <v>145</v>
      </c>
      <c r="B223" s="44" t="s">
        <v>43</v>
      </c>
      <c r="C223" s="43">
        <v>58497.347800000003</v>
      </c>
      <c r="D223" s="43">
        <v>1E-4</v>
      </c>
      <c r="E223" s="26">
        <f t="shared" si="32"/>
        <v>15496.976788272092</v>
      </c>
      <c r="F223" s="26">
        <f t="shared" si="33"/>
        <v>15497</v>
      </c>
      <c r="G223" s="26">
        <f t="shared" si="29"/>
        <v>-4.0528999990783632E-2</v>
      </c>
      <c r="H223" s="26"/>
      <c r="I223" s="26"/>
      <c r="J223" s="26"/>
      <c r="K223" s="26">
        <f t="shared" si="31"/>
        <v>-4.0528999990783632E-2</v>
      </c>
      <c r="L223" s="26"/>
      <c r="M223" s="26"/>
      <c r="O223" s="26">
        <f t="shared" ca="1" si="30"/>
        <v>-3.8145305176435475E-2</v>
      </c>
      <c r="P223" s="26"/>
      <c r="Q223" s="65">
        <f t="shared" si="34"/>
        <v>43478.847800000003</v>
      </c>
    </row>
    <row r="224" spans="1:18" x14ac:dyDescent="0.2">
      <c r="A224" s="45" t="s">
        <v>147</v>
      </c>
      <c r="B224" s="46" t="s">
        <v>43</v>
      </c>
      <c r="C224" s="47">
        <v>58518.3004</v>
      </c>
      <c r="D224" s="47">
        <v>1E-4</v>
      </c>
      <c r="E224" s="26">
        <f t="shared" si="32"/>
        <v>15508.976740163696</v>
      </c>
      <c r="F224" s="26">
        <f t="shared" si="33"/>
        <v>15509</v>
      </c>
      <c r="G224" s="26">
        <f t="shared" si="29"/>
        <v>-4.0612999997392762E-2</v>
      </c>
      <c r="H224" s="26"/>
      <c r="I224" s="26"/>
      <c r="J224" s="26"/>
      <c r="K224" s="26">
        <f t="shared" si="31"/>
        <v>-4.0612999997392762E-2</v>
      </c>
      <c r="L224" s="26"/>
      <c r="M224" s="26"/>
      <c r="O224" s="26">
        <f t="shared" ca="1" si="30"/>
        <v>-3.8183754449167946E-2</v>
      </c>
      <c r="P224" s="26"/>
      <c r="Q224" s="65">
        <f t="shared" si="34"/>
        <v>43499.8004</v>
      </c>
    </row>
    <row r="225" spans="1:17" x14ac:dyDescent="0.2">
      <c r="A225" s="48" t="s">
        <v>148</v>
      </c>
      <c r="B225" s="49" t="s">
        <v>43</v>
      </c>
      <c r="C225" s="50">
        <v>58788.941899999998</v>
      </c>
      <c r="D225" s="50">
        <v>2.0000000000000001E-4</v>
      </c>
      <c r="E225" s="26">
        <f t="shared" si="32"/>
        <v>15663.978266459801</v>
      </c>
      <c r="F225" s="26">
        <f t="shared" si="33"/>
        <v>15664</v>
      </c>
      <c r="G225" s="26">
        <f t="shared" si="29"/>
        <v>-3.7948000004689675E-2</v>
      </c>
      <c r="H225" s="26"/>
      <c r="I225" s="26"/>
      <c r="J225" s="26"/>
      <c r="K225" s="26">
        <f t="shared" si="31"/>
        <v>-3.7948000004689675E-2</v>
      </c>
      <c r="L225" s="26"/>
      <c r="M225" s="26"/>
      <c r="O225" s="26">
        <f t="shared" ca="1" si="30"/>
        <v>-3.8680390888629089E-2</v>
      </c>
      <c r="P225" s="26"/>
      <c r="Q225" s="65">
        <f t="shared" si="34"/>
        <v>43770.441899999998</v>
      </c>
    </row>
    <row r="226" spans="1:17" ht="12" customHeight="1" x14ac:dyDescent="0.2">
      <c r="A226" s="45" t="s">
        <v>738</v>
      </c>
      <c r="B226" s="46" t="s">
        <v>43</v>
      </c>
      <c r="C226" s="47">
        <v>59153.871800000001</v>
      </c>
      <c r="D226" s="47">
        <v>1E-4</v>
      </c>
      <c r="E226" s="26">
        <f t="shared" si="32"/>
        <v>15872.980549890412</v>
      </c>
      <c r="F226" s="26">
        <f t="shared" si="33"/>
        <v>15873</v>
      </c>
      <c r="G226" s="26">
        <f t="shared" si="29"/>
        <v>-3.3961000000999775E-2</v>
      </c>
      <c r="H226" s="26"/>
      <c r="I226" s="26"/>
      <c r="J226" s="26"/>
      <c r="K226" s="26">
        <f t="shared" si="31"/>
        <v>-3.3961000000999775E-2</v>
      </c>
      <c r="L226" s="26"/>
      <c r="M226" s="26"/>
      <c r="O226" s="26">
        <f t="shared" ca="1" si="30"/>
        <v>-3.935004905538636E-2</v>
      </c>
      <c r="P226" s="26"/>
      <c r="Q226" s="65">
        <f t="shared" si="34"/>
        <v>44135.371800000001</v>
      </c>
    </row>
    <row r="227" spans="1:17" ht="12" customHeight="1" x14ac:dyDescent="0.2">
      <c r="A227" s="45" t="s">
        <v>739</v>
      </c>
      <c r="B227" s="46" t="s">
        <v>43</v>
      </c>
      <c r="C227" s="47">
        <v>59260.382100000003</v>
      </c>
      <c r="D227" s="47">
        <v>1E-4</v>
      </c>
      <c r="E227" s="26">
        <f t="shared" si="32"/>
        <v>15933.981021238142</v>
      </c>
      <c r="F227" s="26">
        <f t="shared" si="33"/>
        <v>15934</v>
      </c>
      <c r="G227" s="26">
        <f t="shared" si="29"/>
        <v>-3.3137999998871237E-2</v>
      </c>
      <c r="H227" s="26"/>
      <c r="I227" s="26"/>
      <c r="J227" s="26"/>
      <c r="K227" s="26">
        <f t="shared" si="31"/>
        <v>-3.3137999998871237E-2</v>
      </c>
      <c r="L227" s="26"/>
      <c r="M227" s="26"/>
      <c r="O227" s="26">
        <f t="shared" ca="1" si="30"/>
        <v>-3.954549952510978E-2</v>
      </c>
      <c r="P227" s="26"/>
      <c r="Q227" s="65">
        <f t="shared" si="34"/>
        <v>44241.882100000003</v>
      </c>
    </row>
    <row r="228" spans="1:17" ht="12" customHeight="1" x14ac:dyDescent="0.2">
      <c r="A228" s="63" t="s">
        <v>740</v>
      </c>
      <c r="B228" s="64" t="s">
        <v>43</v>
      </c>
      <c r="C228" s="69">
        <v>59546.735399999998</v>
      </c>
      <c r="D228" s="63">
        <v>1E-4</v>
      </c>
      <c r="E228" s="26">
        <f t="shared" si="32"/>
        <v>16097.980993747628</v>
      </c>
      <c r="F228" s="26">
        <f t="shared" si="33"/>
        <v>16098</v>
      </c>
      <c r="G228" s="26">
        <f t="shared" si="29"/>
        <v>-3.3186000000569038E-2</v>
      </c>
      <c r="H228" s="26"/>
      <c r="I228" s="26"/>
      <c r="J228" s="26"/>
      <c r="K228" s="26">
        <f t="shared" si="31"/>
        <v>-3.3186000000569038E-2</v>
      </c>
      <c r="L228" s="26"/>
      <c r="M228" s="26"/>
      <c r="O228" s="26">
        <f t="shared" ca="1" si="30"/>
        <v>-4.0070972919120269E-2</v>
      </c>
      <c r="P228" s="26"/>
      <c r="Q228" s="65">
        <f t="shared" si="34"/>
        <v>44528.235399999998</v>
      </c>
    </row>
    <row r="229" spans="1:17" ht="12" customHeight="1" x14ac:dyDescent="0.2">
      <c r="A229" s="63" t="s">
        <v>740</v>
      </c>
      <c r="B229" s="64" t="s">
        <v>43</v>
      </c>
      <c r="C229" s="69">
        <v>59604.355000000003</v>
      </c>
      <c r="D229" s="63">
        <v>1E-4</v>
      </c>
      <c r="E229" s="26">
        <f t="shared" si="32"/>
        <v>16130.980832813593</v>
      </c>
      <c r="F229" s="26">
        <f t="shared" si="33"/>
        <v>16131</v>
      </c>
      <c r="G229" s="26">
        <f t="shared" si="29"/>
        <v>-3.3466999993834179E-2</v>
      </c>
      <c r="H229" s="26"/>
      <c r="I229" s="26"/>
      <c r="J229" s="26"/>
      <c r="K229" s="26">
        <f t="shared" si="31"/>
        <v>-3.3466999993834179E-2</v>
      </c>
      <c r="L229" s="26"/>
      <c r="M229" s="26"/>
      <c r="O229" s="26">
        <f t="shared" ca="1" si="30"/>
        <v>-4.017670841913458E-2</v>
      </c>
      <c r="P229" s="26"/>
      <c r="Q229" s="65">
        <f t="shared" si="34"/>
        <v>44585.855000000003</v>
      </c>
    </row>
    <row r="230" spans="1:17" ht="12" customHeight="1" x14ac:dyDescent="0.2">
      <c r="A230" s="67" t="s">
        <v>741</v>
      </c>
      <c r="B230" s="68" t="s">
        <v>43</v>
      </c>
      <c r="C230" s="69">
        <v>59855.787400000001</v>
      </c>
      <c r="D230" s="63">
        <v>2.9999999999999997E-4</v>
      </c>
      <c r="E230" s="26">
        <f t="shared" ref="E230" si="35">+(C230-C$7)/C$8</f>
        <v>16274.980942775639</v>
      </c>
      <c r="F230" s="26">
        <f t="shared" ref="F230" si="36">ROUND(2*E230,0)/2</f>
        <v>16275</v>
      </c>
      <c r="G230" s="26">
        <f t="shared" ref="G230" si="37">+C230-(C$7+F230*C$8)</f>
        <v>-3.3274999994318932E-2</v>
      </c>
      <c r="H230" s="26"/>
      <c r="I230" s="26"/>
      <c r="J230" s="26"/>
      <c r="K230" s="26">
        <f t="shared" ref="K230" si="38">+G230</f>
        <v>-3.3274999994318932E-2</v>
      </c>
      <c r="L230" s="26"/>
      <c r="M230" s="26"/>
      <c r="O230" s="26">
        <f t="shared" ref="O230" ca="1" si="39">+C$11+C$12*$F230</f>
        <v>-4.0638099691924279E-2</v>
      </c>
      <c r="P230" s="26"/>
      <c r="Q230" s="65">
        <f t="shared" ref="Q230" si="40">+C230-15018.5</f>
        <v>44837.287400000001</v>
      </c>
    </row>
    <row r="231" spans="1:17" ht="12" customHeight="1" x14ac:dyDescent="0.2">
      <c r="A231" s="67" t="s">
        <v>742</v>
      </c>
      <c r="B231" s="70" t="s">
        <v>43</v>
      </c>
      <c r="C231" s="71">
        <v>60267.858200000002</v>
      </c>
      <c r="D231" s="71">
        <v>1E-4</v>
      </c>
      <c r="E231" s="26">
        <f t="shared" ref="E231" si="41">+(C231-C$7)/C$8</f>
        <v>16510.981714800837</v>
      </c>
      <c r="F231" s="26">
        <f t="shared" ref="F231" si="42">ROUND(2*E231,0)/2</f>
        <v>16511</v>
      </c>
      <c r="G231" s="26">
        <f t="shared" ref="G231" si="43">+C231-(C$7+F231*C$8)</f>
        <v>-3.1926999996358063E-2</v>
      </c>
      <c r="H231" s="26"/>
      <c r="I231" s="26"/>
      <c r="J231" s="26"/>
      <c r="K231" s="26">
        <f t="shared" ref="K231" si="44">+G231</f>
        <v>-3.1926999996358063E-2</v>
      </c>
      <c r="L231" s="26"/>
      <c r="M231" s="26"/>
      <c r="O231" s="26">
        <f t="shared" ref="O231" ca="1" si="45">+C$11+C$12*$F231</f>
        <v>-4.1394268722329625E-2</v>
      </c>
      <c r="P231" s="26"/>
      <c r="Q231" s="65">
        <f t="shared" ref="Q231" si="46">+C231-15018.5</f>
        <v>45249.358200000002</v>
      </c>
    </row>
    <row r="232" spans="1:17" ht="12" customHeight="1" x14ac:dyDescent="0.2">
      <c r="C232" s="27"/>
      <c r="D232" s="27"/>
    </row>
    <row r="233" spans="1:17" x14ac:dyDescent="0.2">
      <c r="C233" s="27"/>
      <c r="D233" s="27"/>
    </row>
    <row r="234" spans="1:17" x14ac:dyDescent="0.2">
      <c r="C234" s="27"/>
      <c r="D234" s="27"/>
    </row>
    <row r="235" spans="1:17" x14ac:dyDescent="0.2">
      <c r="C235" s="27"/>
      <c r="D235" s="27"/>
    </row>
    <row r="236" spans="1:17" x14ac:dyDescent="0.2">
      <c r="C236" s="27"/>
      <c r="D236" s="27"/>
    </row>
  </sheetData>
  <sheetProtection selectLockedCells="1" selectUnlockedCells="1"/>
  <sortState xmlns:xlrd2="http://schemas.microsoft.com/office/spreadsheetml/2017/richdata2" ref="A21:Q229">
    <sortCondition ref="C21:C229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08"/>
  <sheetViews>
    <sheetView topLeftCell="A161" workbookViewId="0">
      <selection activeCell="A123" sqref="A123"/>
    </sheetView>
  </sheetViews>
  <sheetFormatPr defaultRowHeight="12.75" x14ac:dyDescent="0.2"/>
  <cols>
    <col min="1" max="1" width="19.7109375" style="27" customWidth="1"/>
    <col min="2" max="2" width="4.42578125" customWidth="1"/>
    <col min="3" max="3" width="12.7109375" style="27" customWidth="1"/>
    <col min="4" max="4" width="5.42578125" customWidth="1"/>
    <col min="5" max="5" width="14.85546875" customWidth="1"/>
    <col min="7" max="7" width="12" customWidth="1"/>
    <col min="8" max="8" width="14.140625" style="27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51" t="s">
        <v>149</v>
      </c>
      <c r="I1" s="52" t="s">
        <v>150</v>
      </c>
      <c r="J1" s="53" t="s">
        <v>35</v>
      </c>
    </row>
    <row r="2" spans="1:16" x14ac:dyDescent="0.2">
      <c r="I2" s="54" t="s">
        <v>151</v>
      </c>
      <c r="J2" s="55" t="s">
        <v>34</v>
      </c>
    </row>
    <row r="3" spans="1:16" x14ac:dyDescent="0.2">
      <c r="A3" s="56" t="s">
        <v>152</v>
      </c>
      <c r="I3" s="54" t="s">
        <v>153</v>
      </c>
      <c r="J3" s="55" t="s">
        <v>32</v>
      </c>
    </row>
    <row r="4" spans="1:16" x14ac:dyDescent="0.2">
      <c r="I4" s="54" t="s">
        <v>154</v>
      </c>
      <c r="J4" s="55" t="s">
        <v>32</v>
      </c>
    </row>
    <row r="5" spans="1:16" x14ac:dyDescent="0.2">
      <c r="I5" s="57" t="s">
        <v>155</v>
      </c>
      <c r="J5" s="58" t="s">
        <v>33</v>
      </c>
    </row>
    <row r="11" spans="1:16" ht="12.75" customHeight="1" x14ac:dyDescent="0.2">
      <c r="A11" s="27" t="str">
        <f t="shared" ref="A11:A42" si="0">P11</f>
        <v> AJ 55.231 </v>
      </c>
      <c r="B11" s="16" t="str">
        <f t="shared" ref="B11:B42" si="1">IF(H11=INT(H11),"I","II")</f>
        <v>I</v>
      </c>
      <c r="C11" s="27">
        <f t="shared" ref="C11:C42" si="2">1*G11</f>
        <v>31438.742999999999</v>
      </c>
      <c r="D11" t="str">
        <f t="shared" ref="D11:D42" si="3">VLOOKUP(F11,I$1:J$5,2,FALSE)</f>
        <v>vis</v>
      </c>
      <c r="E11">
        <f>VLOOKUP(C11,Active!C$21:E$970,3,FALSE)</f>
        <v>0</v>
      </c>
      <c r="F11" s="16" t="s">
        <v>155</v>
      </c>
      <c r="G11" t="str">
        <f t="shared" ref="G11:G42" si="4">MID(I11,3,LEN(I11)-3)</f>
        <v>31438.743</v>
      </c>
      <c r="H11" s="27">
        <f t="shared" ref="H11:H42" si="5">1*K11</f>
        <v>0</v>
      </c>
      <c r="I11" s="59" t="s">
        <v>156</v>
      </c>
      <c r="J11" s="60" t="s">
        <v>157</v>
      </c>
      <c r="K11" s="59">
        <v>0</v>
      </c>
      <c r="L11" s="59" t="s">
        <v>158</v>
      </c>
      <c r="M11" s="60" t="s">
        <v>159</v>
      </c>
      <c r="N11" s="60"/>
      <c r="O11" s="61" t="s">
        <v>160</v>
      </c>
      <c r="P11" s="61" t="s">
        <v>47</v>
      </c>
    </row>
    <row r="12" spans="1:16" ht="12.75" customHeight="1" x14ac:dyDescent="0.2">
      <c r="A12" s="27" t="str">
        <f t="shared" si="0"/>
        <v>IBVS 328 </v>
      </c>
      <c r="B12" s="16" t="str">
        <f t="shared" si="1"/>
        <v>I</v>
      </c>
      <c r="C12" s="27">
        <f t="shared" si="2"/>
        <v>40207.438999999998</v>
      </c>
      <c r="D12" t="str">
        <f t="shared" si="3"/>
        <v>vis</v>
      </c>
      <c r="E12">
        <f>VLOOKUP(C12,Active!C$21:E$970,3,FALSE)</f>
        <v>5021.9987090913983</v>
      </c>
      <c r="F12" s="16" t="s">
        <v>155</v>
      </c>
      <c r="G12" t="str">
        <f t="shared" si="4"/>
        <v>40207.439</v>
      </c>
      <c r="H12" s="27">
        <f t="shared" si="5"/>
        <v>5022</v>
      </c>
      <c r="I12" s="59" t="s">
        <v>161</v>
      </c>
      <c r="J12" s="60" t="s">
        <v>162</v>
      </c>
      <c r="K12" s="59">
        <v>5022</v>
      </c>
      <c r="L12" s="59" t="s">
        <v>163</v>
      </c>
      <c r="M12" s="60" t="s">
        <v>164</v>
      </c>
      <c r="N12" s="60"/>
      <c r="O12" s="61" t="s">
        <v>165</v>
      </c>
      <c r="P12" s="62" t="s">
        <v>166</v>
      </c>
    </row>
    <row r="13" spans="1:16" ht="12.75" customHeight="1" x14ac:dyDescent="0.2">
      <c r="A13" s="27" t="str">
        <f t="shared" si="0"/>
        <v> BBS 20 </v>
      </c>
      <c r="B13" s="16" t="str">
        <f t="shared" si="1"/>
        <v>I</v>
      </c>
      <c r="C13" s="27">
        <f t="shared" si="2"/>
        <v>42428.42</v>
      </c>
      <c r="D13" t="str">
        <f t="shared" si="3"/>
        <v>vis</v>
      </c>
      <c r="E13">
        <f>VLOOKUP(C13,Active!C$21:E$970,3,FALSE)</f>
        <v>6293.9967022840601</v>
      </c>
      <c r="F13" s="16" t="s">
        <v>155</v>
      </c>
      <c r="G13" t="str">
        <f t="shared" si="4"/>
        <v>42428.420</v>
      </c>
      <c r="H13" s="27">
        <f t="shared" si="5"/>
        <v>6294</v>
      </c>
      <c r="I13" s="59" t="s">
        <v>167</v>
      </c>
      <c r="J13" s="60" t="s">
        <v>168</v>
      </c>
      <c r="K13" s="59">
        <v>6294</v>
      </c>
      <c r="L13" s="59" t="s">
        <v>169</v>
      </c>
      <c r="M13" s="60" t="s">
        <v>164</v>
      </c>
      <c r="N13" s="60"/>
      <c r="O13" s="61" t="s">
        <v>170</v>
      </c>
      <c r="P13" s="61" t="s">
        <v>171</v>
      </c>
    </row>
    <row r="14" spans="1:16" ht="12.75" customHeight="1" x14ac:dyDescent="0.2">
      <c r="A14" s="27" t="str">
        <f t="shared" si="0"/>
        <v> BBS 24 </v>
      </c>
      <c r="B14" s="16" t="str">
        <f t="shared" si="1"/>
        <v>I</v>
      </c>
      <c r="C14" s="27">
        <f t="shared" si="2"/>
        <v>42716.519</v>
      </c>
      <c r="D14" t="str">
        <f t="shared" si="3"/>
        <v>vis</v>
      </c>
      <c r="E14">
        <f>VLOOKUP(C14,Active!C$21:E$970,3,FALSE)</f>
        <v>6458.9964703328715</v>
      </c>
      <c r="F14" s="16" t="s">
        <v>155</v>
      </c>
      <c r="G14" t="str">
        <f t="shared" si="4"/>
        <v>42716.519</v>
      </c>
      <c r="H14" s="27">
        <f t="shared" si="5"/>
        <v>6459</v>
      </c>
      <c r="I14" s="59" t="s">
        <v>172</v>
      </c>
      <c r="J14" s="60" t="s">
        <v>173</v>
      </c>
      <c r="K14" s="59">
        <v>6459</v>
      </c>
      <c r="L14" s="59" t="s">
        <v>169</v>
      </c>
      <c r="M14" s="60" t="s">
        <v>164</v>
      </c>
      <c r="N14" s="60"/>
      <c r="O14" s="61" t="s">
        <v>174</v>
      </c>
      <c r="P14" s="61" t="s">
        <v>175</v>
      </c>
    </row>
    <row r="15" spans="1:16" ht="12.75" customHeight="1" x14ac:dyDescent="0.2">
      <c r="A15" s="27" t="str">
        <f t="shared" si="0"/>
        <v> BBS 24 </v>
      </c>
      <c r="B15" s="16" t="str">
        <f t="shared" si="1"/>
        <v>I</v>
      </c>
      <c r="C15" s="27">
        <f t="shared" si="2"/>
        <v>42744.455999999998</v>
      </c>
      <c r="D15" t="str">
        <f t="shared" si="3"/>
        <v>vis</v>
      </c>
      <c r="E15">
        <f>VLOOKUP(C15,Active!C$21:E$970,3,FALSE)</f>
        <v>6474.9965207321411</v>
      </c>
      <c r="F15" s="16" t="s">
        <v>155</v>
      </c>
      <c r="G15" t="str">
        <f t="shared" si="4"/>
        <v>42744.456</v>
      </c>
      <c r="H15" s="27">
        <f t="shared" si="5"/>
        <v>6475</v>
      </c>
      <c r="I15" s="59" t="s">
        <v>176</v>
      </c>
      <c r="J15" s="60" t="s">
        <v>177</v>
      </c>
      <c r="K15" s="59">
        <v>6475</v>
      </c>
      <c r="L15" s="59" t="s">
        <v>169</v>
      </c>
      <c r="M15" s="60" t="s">
        <v>164</v>
      </c>
      <c r="N15" s="60"/>
      <c r="O15" s="61" t="s">
        <v>174</v>
      </c>
      <c r="P15" s="61" t="s">
        <v>175</v>
      </c>
    </row>
    <row r="16" spans="1:16" ht="12.75" customHeight="1" x14ac:dyDescent="0.2">
      <c r="A16" s="27" t="str">
        <f t="shared" si="0"/>
        <v> BBS 26 </v>
      </c>
      <c r="B16" s="16" t="str">
        <f t="shared" si="1"/>
        <v>I</v>
      </c>
      <c r="C16" s="27">
        <f t="shared" si="2"/>
        <v>42786.362000000001</v>
      </c>
      <c r="D16" t="str">
        <f t="shared" si="3"/>
        <v>vis</v>
      </c>
      <c r="E16">
        <f>VLOOKUP(C16,Active!C$21:E$970,3,FALSE)</f>
        <v>6498.9968826905433</v>
      </c>
      <c r="F16" s="16" t="s">
        <v>155</v>
      </c>
      <c r="G16" t="str">
        <f t="shared" si="4"/>
        <v>42786.362</v>
      </c>
      <c r="H16" s="27">
        <f t="shared" si="5"/>
        <v>6499</v>
      </c>
      <c r="I16" s="59" t="s">
        <v>178</v>
      </c>
      <c r="J16" s="60" t="s">
        <v>179</v>
      </c>
      <c r="K16" s="59">
        <v>6499</v>
      </c>
      <c r="L16" s="59" t="s">
        <v>180</v>
      </c>
      <c r="M16" s="60" t="s">
        <v>164</v>
      </c>
      <c r="N16" s="60"/>
      <c r="O16" s="61" t="s">
        <v>174</v>
      </c>
      <c r="P16" s="61" t="s">
        <v>181</v>
      </c>
    </row>
    <row r="17" spans="1:16" ht="12.75" customHeight="1" x14ac:dyDescent="0.2">
      <c r="A17" s="27" t="str">
        <f t="shared" si="0"/>
        <v> BBS 26 </v>
      </c>
      <c r="B17" s="16" t="str">
        <f t="shared" si="1"/>
        <v>I</v>
      </c>
      <c r="C17" s="27">
        <f t="shared" si="2"/>
        <v>42786.362999999998</v>
      </c>
      <c r="D17" t="str">
        <f t="shared" si="3"/>
        <v>vis</v>
      </c>
      <c r="E17">
        <f>VLOOKUP(C17,Active!C$21:E$970,3,FALSE)</f>
        <v>6498.9974554095306</v>
      </c>
      <c r="F17" s="16" t="s">
        <v>155</v>
      </c>
      <c r="G17" t="str">
        <f t="shared" si="4"/>
        <v>42786.363</v>
      </c>
      <c r="H17" s="27">
        <f t="shared" si="5"/>
        <v>6499</v>
      </c>
      <c r="I17" s="59" t="s">
        <v>182</v>
      </c>
      <c r="J17" s="60" t="s">
        <v>183</v>
      </c>
      <c r="K17" s="59">
        <v>6499</v>
      </c>
      <c r="L17" s="59" t="s">
        <v>184</v>
      </c>
      <c r="M17" s="60" t="s">
        <v>164</v>
      </c>
      <c r="N17" s="60"/>
      <c r="O17" s="61" t="s">
        <v>170</v>
      </c>
      <c r="P17" s="61" t="s">
        <v>181</v>
      </c>
    </row>
    <row r="18" spans="1:16" ht="12.75" customHeight="1" x14ac:dyDescent="0.2">
      <c r="A18" s="27" t="str">
        <f t="shared" si="0"/>
        <v> BBS 26 </v>
      </c>
      <c r="B18" s="16" t="str">
        <f t="shared" si="1"/>
        <v>I</v>
      </c>
      <c r="C18" s="27">
        <f t="shared" si="2"/>
        <v>42807.317000000003</v>
      </c>
      <c r="D18" t="str">
        <f t="shared" si="3"/>
        <v>vis</v>
      </c>
      <c r="E18">
        <f>VLOOKUP(C18,Active!C$21:E$970,3,FALSE)</f>
        <v>6510.9982091077236</v>
      </c>
      <c r="F18" s="16" t="s">
        <v>155</v>
      </c>
      <c r="G18" t="str">
        <f t="shared" si="4"/>
        <v>42807.317</v>
      </c>
      <c r="H18" s="27">
        <f t="shared" si="5"/>
        <v>6511</v>
      </c>
      <c r="I18" s="59" t="s">
        <v>185</v>
      </c>
      <c r="J18" s="60" t="s">
        <v>186</v>
      </c>
      <c r="K18" s="59">
        <v>6511</v>
      </c>
      <c r="L18" s="59" t="s">
        <v>187</v>
      </c>
      <c r="M18" s="60" t="s">
        <v>164</v>
      </c>
      <c r="N18" s="60"/>
      <c r="O18" s="61" t="s">
        <v>174</v>
      </c>
      <c r="P18" s="61" t="s">
        <v>181</v>
      </c>
    </row>
    <row r="19" spans="1:16" ht="12.75" customHeight="1" x14ac:dyDescent="0.2">
      <c r="A19" s="27" t="str">
        <f t="shared" si="0"/>
        <v> BBS 26 </v>
      </c>
      <c r="B19" s="16" t="str">
        <f t="shared" si="1"/>
        <v>I</v>
      </c>
      <c r="C19" s="27">
        <f t="shared" si="2"/>
        <v>42828.267</v>
      </c>
      <c r="D19" t="str">
        <f t="shared" si="3"/>
        <v>vis</v>
      </c>
      <c r="E19">
        <f>VLOOKUP(C19,Active!C$21:E$970,3,FALSE)</f>
        <v>6522.9966719299546</v>
      </c>
      <c r="F19" s="16" t="s">
        <v>155</v>
      </c>
      <c r="G19" t="str">
        <f t="shared" si="4"/>
        <v>42828.267</v>
      </c>
      <c r="H19" s="27">
        <f t="shared" si="5"/>
        <v>6523</v>
      </c>
      <c r="I19" s="59" t="s">
        <v>188</v>
      </c>
      <c r="J19" s="60" t="s">
        <v>189</v>
      </c>
      <c r="K19" s="59">
        <v>6523</v>
      </c>
      <c r="L19" s="59" t="s">
        <v>169</v>
      </c>
      <c r="M19" s="60" t="s">
        <v>164</v>
      </c>
      <c r="N19" s="60"/>
      <c r="O19" s="61" t="s">
        <v>174</v>
      </c>
      <c r="P19" s="61" t="s">
        <v>181</v>
      </c>
    </row>
    <row r="20" spans="1:16" ht="12.75" customHeight="1" x14ac:dyDescent="0.2">
      <c r="A20" s="27" t="str">
        <f t="shared" si="0"/>
        <v> AOEB 2 </v>
      </c>
      <c r="B20" s="16" t="str">
        <f t="shared" si="1"/>
        <v>I</v>
      </c>
      <c r="C20" s="27">
        <f t="shared" si="2"/>
        <v>43098.904000000002</v>
      </c>
      <c r="D20" t="str">
        <f t="shared" si="3"/>
        <v>vis</v>
      </c>
      <c r="E20">
        <f>VLOOKUP(C20,Active!C$21:E$970,3,FALSE)</f>
        <v>6677.9956209906113</v>
      </c>
      <c r="F20" s="16" t="s">
        <v>155</v>
      </c>
      <c r="G20" t="str">
        <f t="shared" si="4"/>
        <v>43098.904</v>
      </c>
      <c r="H20" s="27">
        <f t="shared" si="5"/>
        <v>6678</v>
      </c>
      <c r="I20" s="59" t="s">
        <v>190</v>
      </c>
      <c r="J20" s="60" t="s">
        <v>191</v>
      </c>
      <c r="K20" s="59">
        <v>6678</v>
      </c>
      <c r="L20" s="59" t="s">
        <v>192</v>
      </c>
      <c r="M20" s="60" t="s">
        <v>164</v>
      </c>
      <c r="N20" s="60"/>
      <c r="O20" s="61" t="s">
        <v>193</v>
      </c>
      <c r="P20" s="61" t="s">
        <v>194</v>
      </c>
    </row>
    <row r="21" spans="1:16" ht="12.75" customHeight="1" x14ac:dyDescent="0.2">
      <c r="A21" s="27" t="str">
        <f t="shared" si="0"/>
        <v> AOEB 2 </v>
      </c>
      <c r="B21" s="16" t="str">
        <f t="shared" si="1"/>
        <v>I</v>
      </c>
      <c r="C21" s="27">
        <f t="shared" si="2"/>
        <v>43098.904999999999</v>
      </c>
      <c r="D21" t="str">
        <f t="shared" si="3"/>
        <v>vis</v>
      </c>
      <c r="E21">
        <f>VLOOKUP(C21,Active!C$21:E$970,3,FALSE)</f>
        <v>6677.9961937095986</v>
      </c>
      <c r="F21" s="16" t="s">
        <v>155</v>
      </c>
      <c r="G21" t="str">
        <f t="shared" si="4"/>
        <v>43098.905</v>
      </c>
      <c r="H21" s="27">
        <f t="shared" si="5"/>
        <v>6678</v>
      </c>
      <c r="I21" s="59" t="s">
        <v>195</v>
      </c>
      <c r="J21" s="60" t="s">
        <v>196</v>
      </c>
      <c r="K21" s="59">
        <v>6678</v>
      </c>
      <c r="L21" s="59" t="s">
        <v>197</v>
      </c>
      <c r="M21" s="60" t="s">
        <v>164</v>
      </c>
      <c r="N21" s="60"/>
      <c r="O21" s="61" t="s">
        <v>198</v>
      </c>
      <c r="P21" s="61" t="s">
        <v>194</v>
      </c>
    </row>
    <row r="22" spans="1:16" ht="12.75" customHeight="1" x14ac:dyDescent="0.2">
      <c r="A22" s="27" t="str">
        <f t="shared" si="0"/>
        <v> BBS 31 </v>
      </c>
      <c r="B22" s="16" t="str">
        <f t="shared" si="1"/>
        <v>I</v>
      </c>
      <c r="C22" s="27">
        <f t="shared" si="2"/>
        <v>43109.381000000001</v>
      </c>
      <c r="D22" t="str">
        <f t="shared" si="3"/>
        <v>vis</v>
      </c>
      <c r="E22">
        <f>VLOOKUP(C22,Active!C$21:E$970,3,FALSE)</f>
        <v>6683.9959978397055</v>
      </c>
      <c r="F22" s="16" t="s">
        <v>155</v>
      </c>
      <c r="G22" t="str">
        <f t="shared" si="4"/>
        <v>43109.381</v>
      </c>
      <c r="H22" s="27">
        <f t="shared" si="5"/>
        <v>6684</v>
      </c>
      <c r="I22" s="59" t="s">
        <v>199</v>
      </c>
      <c r="J22" s="60" t="s">
        <v>200</v>
      </c>
      <c r="K22" s="59">
        <v>6684</v>
      </c>
      <c r="L22" s="59" t="s">
        <v>197</v>
      </c>
      <c r="M22" s="60" t="s">
        <v>164</v>
      </c>
      <c r="N22" s="60"/>
      <c r="O22" s="61" t="s">
        <v>174</v>
      </c>
      <c r="P22" s="61" t="s">
        <v>201</v>
      </c>
    </row>
    <row r="23" spans="1:16" ht="12.75" customHeight="1" x14ac:dyDescent="0.2">
      <c r="A23" s="27" t="str">
        <f t="shared" si="0"/>
        <v> BBS 31 </v>
      </c>
      <c r="B23" s="16" t="str">
        <f t="shared" si="1"/>
        <v>I</v>
      </c>
      <c r="C23" s="27">
        <f t="shared" si="2"/>
        <v>43123.349000000002</v>
      </c>
      <c r="D23" t="str">
        <f t="shared" si="3"/>
        <v>vis</v>
      </c>
      <c r="E23">
        <f>VLOOKUP(C23,Active!C$21:E$970,3,FALSE)</f>
        <v>6691.9957366798471</v>
      </c>
      <c r="F23" s="16" t="s">
        <v>155</v>
      </c>
      <c r="G23" t="str">
        <f t="shared" si="4"/>
        <v>43123.349</v>
      </c>
      <c r="H23" s="27">
        <f t="shared" si="5"/>
        <v>6692</v>
      </c>
      <c r="I23" s="59" t="s">
        <v>202</v>
      </c>
      <c r="J23" s="60" t="s">
        <v>203</v>
      </c>
      <c r="K23" s="59">
        <v>6692</v>
      </c>
      <c r="L23" s="59" t="s">
        <v>197</v>
      </c>
      <c r="M23" s="60" t="s">
        <v>164</v>
      </c>
      <c r="N23" s="60"/>
      <c r="O23" s="61" t="s">
        <v>174</v>
      </c>
      <c r="P23" s="61" t="s">
        <v>201</v>
      </c>
    </row>
    <row r="24" spans="1:16" ht="12.75" customHeight="1" x14ac:dyDescent="0.2">
      <c r="A24" s="27" t="str">
        <f t="shared" si="0"/>
        <v> BBS 36 </v>
      </c>
      <c r="B24" s="16" t="str">
        <f t="shared" si="1"/>
        <v>I</v>
      </c>
      <c r="C24" s="27">
        <f t="shared" si="2"/>
        <v>43514.464999999997</v>
      </c>
      <c r="D24" t="str">
        <f t="shared" si="3"/>
        <v>vis</v>
      </c>
      <c r="E24">
        <f>VLOOKUP(C24,Active!C$21:E$970,3,FALSE)</f>
        <v>6915.9952968316602</v>
      </c>
      <c r="F24" s="16" t="s">
        <v>155</v>
      </c>
      <c r="G24" t="str">
        <f t="shared" si="4"/>
        <v>43514.465</v>
      </c>
      <c r="H24" s="27">
        <f t="shared" si="5"/>
        <v>6916</v>
      </c>
      <c r="I24" s="59" t="s">
        <v>204</v>
      </c>
      <c r="J24" s="60" t="s">
        <v>205</v>
      </c>
      <c r="K24" s="59">
        <v>6916</v>
      </c>
      <c r="L24" s="59" t="s">
        <v>192</v>
      </c>
      <c r="M24" s="60" t="s">
        <v>164</v>
      </c>
      <c r="N24" s="60"/>
      <c r="O24" s="61" t="s">
        <v>174</v>
      </c>
      <c r="P24" s="61" t="s">
        <v>206</v>
      </c>
    </row>
    <row r="25" spans="1:16" ht="12.75" customHeight="1" x14ac:dyDescent="0.2">
      <c r="A25" s="27" t="str">
        <f t="shared" si="0"/>
        <v> BBS 36 </v>
      </c>
      <c r="B25" s="16" t="str">
        <f t="shared" si="1"/>
        <v>I</v>
      </c>
      <c r="C25" s="27">
        <f t="shared" si="2"/>
        <v>43514.464999999997</v>
      </c>
      <c r="D25" t="str">
        <f t="shared" si="3"/>
        <v>vis</v>
      </c>
      <c r="E25">
        <f>VLOOKUP(C25,Active!C$21:E$970,3,FALSE)</f>
        <v>6915.9952968316602</v>
      </c>
      <c r="F25" s="16" t="s">
        <v>155</v>
      </c>
      <c r="G25" t="str">
        <f t="shared" si="4"/>
        <v>43514.465</v>
      </c>
      <c r="H25" s="27">
        <f t="shared" si="5"/>
        <v>6916</v>
      </c>
      <c r="I25" s="59" t="s">
        <v>204</v>
      </c>
      <c r="J25" s="60" t="s">
        <v>205</v>
      </c>
      <c r="K25" s="59">
        <v>6916</v>
      </c>
      <c r="L25" s="59" t="s">
        <v>192</v>
      </c>
      <c r="M25" s="60" t="s">
        <v>164</v>
      </c>
      <c r="N25" s="60"/>
      <c r="O25" s="61" t="s">
        <v>170</v>
      </c>
      <c r="P25" s="61" t="s">
        <v>206</v>
      </c>
    </row>
    <row r="26" spans="1:16" ht="12.75" customHeight="1" x14ac:dyDescent="0.2">
      <c r="A26" s="27" t="str">
        <f t="shared" si="0"/>
        <v> BBS 36 </v>
      </c>
      <c r="B26" s="16" t="str">
        <f t="shared" si="1"/>
        <v>I</v>
      </c>
      <c r="C26" s="27">
        <f t="shared" si="2"/>
        <v>43549.383000000002</v>
      </c>
      <c r="D26" t="str">
        <f t="shared" si="3"/>
        <v>vis</v>
      </c>
      <c r="E26">
        <f>VLOOKUP(C26,Active!C$21:E$970,3,FALSE)</f>
        <v>6935.9934984940373</v>
      </c>
      <c r="F26" s="16" t="s">
        <v>155</v>
      </c>
      <c r="G26" t="str">
        <f t="shared" si="4"/>
        <v>43549.383</v>
      </c>
      <c r="H26" s="27">
        <f t="shared" si="5"/>
        <v>6936</v>
      </c>
      <c r="I26" s="59" t="s">
        <v>207</v>
      </c>
      <c r="J26" s="60" t="s">
        <v>208</v>
      </c>
      <c r="K26" s="59">
        <v>6936</v>
      </c>
      <c r="L26" s="59" t="s">
        <v>209</v>
      </c>
      <c r="M26" s="60" t="s">
        <v>164</v>
      </c>
      <c r="N26" s="60"/>
      <c r="O26" s="61" t="s">
        <v>174</v>
      </c>
      <c r="P26" s="61" t="s">
        <v>206</v>
      </c>
    </row>
    <row r="27" spans="1:16" ht="12.75" customHeight="1" x14ac:dyDescent="0.2">
      <c r="A27" s="27" t="str">
        <f t="shared" si="0"/>
        <v> BBS 37 </v>
      </c>
      <c r="B27" s="16" t="str">
        <f t="shared" si="1"/>
        <v>I</v>
      </c>
      <c r="C27" s="27">
        <f t="shared" si="2"/>
        <v>43577.324000000001</v>
      </c>
      <c r="D27" t="str">
        <f t="shared" si="3"/>
        <v>vis</v>
      </c>
      <c r="E27">
        <f>VLOOKUP(C27,Active!C$21:E$970,3,FALSE)</f>
        <v>6951.9958397692644</v>
      </c>
      <c r="F27" s="16" t="str">
        <f>LEFT(M27,1)</f>
        <v>V</v>
      </c>
      <c r="G27" t="str">
        <f t="shared" si="4"/>
        <v>43577.324</v>
      </c>
      <c r="H27" s="27">
        <f t="shared" si="5"/>
        <v>6952</v>
      </c>
      <c r="I27" s="59" t="s">
        <v>210</v>
      </c>
      <c r="J27" s="60" t="s">
        <v>211</v>
      </c>
      <c r="K27" s="59">
        <v>6952</v>
      </c>
      <c r="L27" s="59" t="s">
        <v>197</v>
      </c>
      <c r="M27" s="60" t="s">
        <v>164</v>
      </c>
      <c r="N27" s="60"/>
      <c r="O27" s="61" t="s">
        <v>170</v>
      </c>
      <c r="P27" s="61" t="s">
        <v>212</v>
      </c>
    </row>
    <row r="28" spans="1:16" ht="12.75" customHeight="1" x14ac:dyDescent="0.2">
      <c r="A28" s="27" t="str">
        <f t="shared" si="0"/>
        <v> BBS 39 </v>
      </c>
      <c r="B28" s="16" t="str">
        <f t="shared" si="1"/>
        <v>I</v>
      </c>
      <c r="C28" s="27">
        <f t="shared" si="2"/>
        <v>43767.642</v>
      </c>
      <c r="D28" t="str">
        <f t="shared" si="3"/>
        <v>vis</v>
      </c>
      <c r="E28">
        <f>VLOOKUP(C28,Active!C$21:E$970,3,FALSE)</f>
        <v>7060.9945723421406</v>
      </c>
      <c r="F28" s="16" t="str">
        <f>LEFT(M28,1)</f>
        <v>V</v>
      </c>
      <c r="G28" t="str">
        <f t="shared" si="4"/>
        <v>43767.642</v>
      </c>
      <c r="H28" s="27">
        <f t="shared" si="5"/>
        <v>7061</v>
      </c>
      <c r="I28" s="59" t="s">
        <v>213</v>
      </c>
      <c r="J28" s="60" t="s">
        <v>214</v>
      </c>
      <c r="K28" s="59">
        <v>7061</v>
      </c>
      <c r="L28" s="59" t="s">
        <v>215</v>
      </c>
      <c r="M28" s="60" t="s">
        <v>164</v>
      </c>
      <c r="N28" s="60"/>
      <c r="O28" s="61" t="s">
        <v>174</v>
      </c>
      <c r="P28" s="61" t="s">
        <v>216</v>
      </c>
    </row>
    <row r="29" spans="1:16" ht="12.75" customHeight="1" x14ac:dyDescent="0.2">
      <c r="A29" s="27" t="str">
        <f t="shared" si="0"/>
        <v> BBS 40 </v>
      </c>
      <c r="B29" s="16" t="str">
        <f t="shared" si="1"/>
        <v>I</v>
      </c>
      <c r="C29" s="27">
        <f t="shared" si="2"/>
        <v>43837.485999999997</v>
      </c>
      <c r="D29" t="str">
        <f t="shared" si="3"/>
        <v>vis</v>
      </c>
      <c r="E29">
        <f>VLOOKUP(C29,Active!C$21:E$970,3,FALSE)</f>
        <v>7100.9955574188007</v>
      </c>
      <c r="F29" s="16" t="str">
        <f>LEFT(M29,1)</f>
        <v>V</v>
      </c>
      <c r="G29" t="str">
        <f t="shared" si="4"/>
        <v>43837.486</v>
      </c>
      <c r="H29" s="27">
        <f t="shared" si="5"/>
        <v>7101</v>
      </c>
      <c r="I29" s="59" t="s">
        <v>217</v>
      </c>
      <c r="J29" s="60" t="s">
        <v>218</v>
      </c>
      <c r="K29" s="59">
        <v>7101</v>
      </c>
      <c r="L29" s="59" t="s">
        <v>192</v>
      </c>
      <c r="M29" s="60" t="s">
        <v>164</v>
      </c>
      <c r="N29" s="60"/>
      <c r="O29" s="61" t="s">
        <v>174</v>
      </c>
      <c r="P29" s="61" t="s">
        <v>219</v>
      </c>
    </row>
    <row r="30" spans="1:16" ht="12.75" customHeight="1" x14ac:dyDescent="0.2">
      <c r="A30" s="27" t="str">
        <f t="shared" si="0"/>
        <v> AOEB 2 </v>
      </c>
      <c r="B30" s="16" t="str">
        <f t="shared" si="1"/>
        <v>I</v>
      </c>
      <c r="C30" s="27">
        <f t="shared" si="2"/>
        <v>43870.663</v>
      </c>
      <c r="D30" t="str">
        <f t="shared" si="3"/>
        <v>vis</v>
      </c>
      <c r="E30">
        <f>VLOOKUP(C30,Active!C$21:E$970,3,FALSE)</f>
        <v>7119.9966553211043</v>
      </c>
      <c r="F30" s="16" t="str">
        <f>LEFT(M30,1)</f>
        <v>V</v>
      </c>
      <c r="G30" t="str">
        <f t="shared" si="4"/>
        <v>43870.663</v>
      </c>
      <c r="H30" s="27">
        <f t="shared" si="5"/>
        <v>7120</v>
      </c>
      <c r="I30" s="59" t="s">
        <v>220</v>
      </c>
      <c r="J30" s="60" t="s">
        <v>221</v>
      </c>
      <c r="K30" s="59">
        <v>7120</v>
      </c>
      <c r="L30" s="59" t="s">
        <v>169</v>
      </c>
      <c r="M30" s="60" t="s">
        <v>164</v>
      </c>
      <c r="N30" s="60"/>
      <c r="O30" s="61" t="s">
        <v>222</v>
      </c>
      <c r="P30" s="61" t="s">
        <v>194</v>
      </c>
    </row>
    <row r="31" spans="1:16" ht="12.75" customHeight="1" x14ac:dyDescent="0.2">
      <c r="A31" s="27" t="str">
        <f t="shared" si="0"/>
        <v> AOEB 2 </v>
      </c>
      <c r="B31" s="16" t="str">
        <f t="shared" si="1"/>
        <v>I</v>
      </c>
      <c r="C31" s="27">
        <f t="shared" si="2"/>
        <v>43891.620999999999</v>
      </c>
      <c r="D31" t="str">
        <f t="shared" si="3"/>
        <v>vis</v>
      </c>
      <c r="E31">
        <f>VLOOKUP(C31,Active!C$21:E$970,3,FALSE)</f>
        <v>7131.9996998952502</v>
      </c>
      <c r="F31" s="16" t="str">
        <f>LEFT(M31,1)</f>
        <v>V</v>
      </c>
      <c r="G31" t="str">
        <f t="shared" si="4"/>
        <v>43891.621</v>
      </c>
      <c r="H31" s="27">
        <f t="shared" si="5"/>
        <v>7132</v>
      </c>
      <c r="I31" s="59" t="s">
        <v>223</v>
      </c>
      <c r="J31" s="60" t="s">
        <v>224</v>
      </c>
      <c r="K31" s="59">
        <v>7132</v>
      </c>
      <c r="L31" s="59" t="s">
        <v>225</v>
      </c>
      <c r="M31" s="60" t="s">
        <v>164</v>
      </c>
      <c r="N31" s="60"/>
      <c r="O31" s="61" t="s">
        <v>222</v>
      </c>
      <c r="P31" s="61" t="s">
        <v>194</v>
      </c>
    </row>
    <row r="32" spans="1:16" ht="12.75" customHeight="1" x14ac:dyDescent="0.2">
      <c r="A32" s="27" t="str">
        <f t="shared" si="0"/>
        <v> BBS 45 </v>
      </c>
      <c r="B32" s="16" t="str">
        <f t="shared" si="1"/>
        <v>I</v>
      </c>
      <c r="C32" s="27">
        <f t="shared" si="2"/>
        <v>44202.417999999998</v>
      </c>
      <c r="D32" t="str">
        <f t="shared" si="3"/>
        <v>vis</v>
      </c>
      <c r="E32">
        <f>VLOOKUP(C32,Active!C$21:E$970,3,FALSE)</f>
        <v>7309.9990435592881</v>
      </c>
      <c r="F32" s="16" t="s">
        <v>155</v>
      </c>
      <c r="G32" t="str">
        <f t="shared" si="4"/>
        <v>44202.418</v>
      </c>
      <c r="H32" s="27">
        <f t="shared" si="5"/>
        <v>7310</v>
      </c>
      <c r="I32" s="59" t="s">
        <v>226</v>
      </c>
      <c r="J32" s="60" t="s">
        <v>227</v>
      </c>
      <c r="K32" s="59">
        <v>7310</v>
      </c>
      <c r="L32" s="59" t="s">
        <v>163</v>
      </c>
      <c r="M32" s="60" t="s">
        <v>164</v>
      </c>
      <c r="N32" s="60"/>
      <c r="O32" s="61" t="s">
        <v>174</v>
      </c>
      <c r="P32" s="61" t="s">
        <v>228</v>
      </c>
    </row>
    <row r="33" spans="1:16" ht="12.75" customHeight="1" x14ac:dyDescent="0.2">
      <c r="A33" s="27" t="str">
        <f t="shared" si="0"/>
        <v> AOEB 2 </v>
      </c>
      <c r="B33" s="16" t="str">
        <f t="shared" si="1"/>
        <v>I</v>
      </c>
      <c r="C33" s="27">
        <f t="shared" si="2"/>
        <v>44598.773999999998</v>
      </c>
      <c r="D33" t="str">
        <f t="shared" si="3"/>
        <v>vis</v>
      </c>
      <c r="E33">
        <f>VLOOKUP(C33,Active!C$21:E$970,3,FALSE)</f>
        <v>7536.9996512141352</v>
      </c>
      <c r="F33" s="16" t="s">
        <v>155</v>
      </c>
      <c r="G33" t="str">
        <f t="shared" si="4"/>
        <v>44598.774</v>
      </c>
      <c r="H33" s="27">
        <f t="shared" si="5"/>
        <v>7537</v>
      </c>
      <c r="I33" s="59" t="s">
        <v>229</v>
      </c>
      <c r="J33" s="60" t="s">
        <v>230</v>
      </c>
      <c r="K33" s="59">
        <v>7537</v>
      </c>
      <c r="L33" s="59" t="s">
        <v>225</v>
      </c>
      <c r="M33" s="60" t="s">
        <v>164</v>
      </c>
      <c r="N33" s="60"/>
      <c r="O33" s="61" t="s">
        <v>193</v>
      </c>
      <c r="P33" s="61" t="s">
        <v>194</v>
      </c>
    </row>
    <row r="34" spans="1:16" ht="12.75" customHeight="1" x14ac:dyDescent="0.2">
      <c r="A34" s="27" t="str">
        <f t="shared" si="0"/>
        <v> AOEB 2 </v>
      </c>
      <c r="B34" s="16" t="str">
        <f t="shared" si="1"/>
        <v>I</v>
      </c>
      <c r="C34" s="27">
        <f t="shared" si="2"/>
        <v>44605.754999999997</v>
      </c>
      <c r="D34" t="str">
        <f t="shared" si="3"/>
        <v>vis</v>
      </c>
      <c r="E34">
        <f>VLOOKUP(C34,Active!C$21:E$970,3,FALSE)</f>
        <v>7540.9978024772381</v>
      </c>
      <c r="F34" s="16" t="s">
        <v>155</v>
      </c>
      <c r="G34" t="str">
        <f t="shared" si="4"/>
        <v>44605.755</v>
      </c>
      <c r="H34" s="27">
        <f t="shared" si="5"/>
        <v>7541</v>
      </c>
      <c r="I34" s="59" t="s">
        <v>231</v>
      </c>
      <c r="J34" s="60" t="s">
        <v>232</v>
      </c>
      <c r="K34" s="59">
        <v>7541</v>
      </c>
      <c r="L34" s="59" t="s">
        <v>184</v>
      </c>
      <c r="M34" s="60" t="s">
        <v>164</v>
      </c>
      <c r="N34" s="60"/>
      <c r="O34" s="61" t="s">
        <v>233</v>
      </c>
      <c r="P34" s="61" t="s">
        <v>194</v>
      </c>
    </row>
    <row r="35" spans="1:16" ht="12.75" customHeight="1" x14ac:dyDescent="0.2">
      <c r="A35" s="27" t="str">
        <f t="shared" si="0"/>
        <v> BBS 52 </v>
      </c>
      <c r="B35" s="16" t="str">
        <f t="shared" si="1"/>
        <v>I</v>
      </c>
      <c r="C35" s="27">
        <f t="shared" si="2"/>
        <v>44607.5</v>
      </c>
      <c r="D35" t="str">
        <f t="shared" si="3"/>
        <v>vis</v>
      </c>
      <c r="E35">
        <f>VLOOKUP(C35,Active!C$21:E$970,3,FALSE)</f>
        <v>7541.9971971132682</v>
      </c>
      <c r="F35" s="16" t="s">
        <v>155</v>
      </c>
      <c r="G35" t="str">
        <f t="shared" si="4"/>
        <v>44607.500</v>
      </c>
      <c r="H35" s="27">
        <f t="shared" si="5"/>
        <v>7542</v>
      </c>
      <c r="I35" s="59" t="s">
        <v>234</v>
      </c>
      <c r="J35" s="60" t="s">
        <v>235</v>
      </c>
      <c r="K35" s="59">
        <v>7542</v>
      </c>
      <c r="L35" s="59" t="s">
        <v>180</v>
      </c>
      <c r="M35" s="60" t="s">
        <v>164</v>
      </c>
      <c r="N35" s="60"/>
      <c r="O35" s="61" t="s">
        <v>170</v>
      </c>
      <c r="P35" s="61" t="s">
        <v>236</v>
      </c>
    </row>
    <row r="36" spans="1:16" ht="12.75" customHeight="1" x14ac:dyDescent="0.2">
      <c r="A36" s="27" t="str">
        <f t="shared" si="0"/>
        <v> AOEB 2 </v>
      </c>
      <c r="B36" s="16" t="str">
        <f t="shared" si="1"/>
        <v>I</v>
      </c>
      <c r="C36" s="27">
        <f t="shared" si="2"/>
        <v>44612.743000000002</v>
      </c>
      <c r="D36" t="str">
        <f t="shared" si="3"/>
        <v>vis</v>
      </c>
      <c r="E36">
        <f>VLOOKUP(C36,Active!C$21:E$970,3,FALSE)</f>
        <v>7544.9999627732677</v>
      </c>
      <c r="F36" s="16" t="s">
        <v>155</v>
      </c>
      <c r="G36" t="str">
        <f t="shared" si="4"/>
        <v>44612.743</v>
      </c>
      <c r="H36" s="27">
        <f t="shared" si="5"/>
        <v>7545</v>
      </c>
      <c r="I36" s="59" t="s">
        <v>237</v>
      </c>
      <c r="J36" s="60" t="s">
        <v>238</v>
      </c>
      <c r="K36" s="59">
        <v>7545</v>
      </c>
      <c r="L36" s="59" t="s">
        <v>239</v>
      </c>
      <c r="M36" s="60" t="s">
        <v>164</v>
      </c>
      <c r="N36" s="60"/>
      <c r="O36" s="61" t="s">
        <v>240</v>
      </c>
      <c r="P36" s="61" t="s">
        <v>194</v>
      </c>
    </row>
    <row r="37" spans="1:16" ht="12.75" customHeight="1" x14ac:dyDescent="0.2">
      <c r="A37" s="27" t="str">
        <f t="shared" si="0"/>
        <v> BBS 53 </v>
      </c>
      <c r="B37" s="16" t="str">
        <f t="shared" si="1"/>
        <v>I</v>
      </c>
      <c r="C37" s="27">
        <f t="shared" si="2"/>
        <v>44642.423000000003</v>
      </c>
      <c r="D37" t="str">
        <f t="shared" si="3"/>
        <v>vis</v>
      </c>
      <c r="E37">
        <f>VLOOKUP(C37,Active!C$21:E$970,3,FALSE)</f>
        <v>7561.9982623705891</v>
      </c>
      <c r="F37" s="16" t="s">
        <v>155</v>
      </c>
      <c r="G37" t="str">
        <f t="shared" si="4"/>
        <v>44642.423</v>
      </c>
      <c r="H37" s="27">
        <f t="shared" si="5"/>
        <v>7562</v>
      </c>
      <c r="I37" s="59" t="s">
        <v>241</v>
      </c>
      <c r="J37" s="60" t="s">
        <v>242</v>
      </c>
      <c r="K37" s="59">
        <v>7562</v>
      </c>
      <c r="L37" s="59" t="s">
        <v>187</v>
      </c>
      <c r="M37" s="60" t="s">
        <v>164</v>
      </c>
      <c r="N37" s="60"/>
      <c r="O37" s="61" t="s">
        <v>170</v>
      </c>
      <c r="P37" s="61" t="s">
        <v>243</v>
      </c>
    </row>
    <row r="38" spans="1:16" ht="12.75" customHeight="1" x14ac:dyDescent="0.2">
      <c r="A38" s="27" t="str">
        <f t="shared" si="0"/>
        <v> AOEB 2 </v>
      </c>
      <c r="B38" s="16" t="str">
        <f t="shared" si="1"/>
        <v>I</v>
      </c>
      <c r="C38" s="27">
        <f t="shared" si="2"/>
        <v>44647.665999999997</v>
      </c>
      <c r="D38" t="str">
        <f t="shared" si="3"/>
        <v>vis</v>
      </c>
      <c r="E38">
        <f>VLOOKUP(C38,Active!C$21:E$970,3,FALSE)</f>
        <v>7565.0010280305851</v>
      </c>
      <c r="F38" s="16" t="s">
        <v>155</v>
      </c>
      <c r="G38" t="str">
        <f t="shared" si="4"/>
        <v>44647.666</v>
      </c>
      <c r="H38" s="27">
        <f t="shared" si="5"/>
        <v>7565</v>
      </c>
      <c r="I38" s="59" t="s">
        <v>244</v>
      </c>
      <c r="J38" s="60" t="s">
        <v>245</v>
      </c>
      <c r="K38" s="59">
        <v>7565</v>
      </c>
      <c r="L38" s="59" t="s">
        <v>246</v>
      </c>
      <c r="M38" s="60" t="s">
        <v>164</v>
      </c>
      <c r="N38" s="60"/>
      <c r="O38" s="61" t="s">
        <v>193</v>
      </c>
      <c r="P38" s="61" t="s">
        <v>194</v>
      </c>
    </row>
    <row r="39" spans="1:16" ht="12.75" customHeight="1" x14ac:dyDescent="0.2">
      <c r="A39" s="27" t="str">
        <f t="shared" si="0"/>
        <v> AOEB 2 </v>
      </c>
      <c r="B39" s="16" t="str">
        <f t="shared" si="1"/>
        <v>I</v>
      </c>
      <c r="C39" s="27">
        <f t="shared" si="2"/>
        <v>44654.644</v>
      </c>
      <c r="D39" t="str">
        <f t="shared" si="3"/>
        <v>vis</v>
      </c>
      <c r="E39">
        <f>VLOOKUP(C39,Active!C$21:E$970,3,FALSE)</f>
        <v>7568.9974611367224</v>
      </c>
      <c r="F39" s="16" t="s">
        <v>155</v>
      </c>
      <c r="G39" t="str">
        <f t="shared" si="4"/>
        <v>44654.644</v>
      </c>
      <c r="H39" s="27">
        <f t="shared" si="5"/>
        <v>7569</v>
      </c>
      <c r="I39" s="59" t="s">
        <v>247</v>
      </c>
      <c r="J39" s="60" t="s">
        <v>248</v>
      </c>
      <c r="K39" s="59">
        <v>7569</v>
      </c>
      <c r="L39" s="59" t="s">
        <v>184</v>
      </c>
      <c r="M39" s="60" t="s">
        <v>164</v>
      </c>
      <c r="N39" s="60"/>
      <c r="O39" s="61" t="s">
        <v>193</v>
      </c>
      <c r="P39" s="61" t="s">
        <v>194</v>
      </c>
    </row>
    <row r="40" spans="1:16" ht="12.75" customHeight="1" x14ac:dyDescent="0.2">
      <c r="A40" s="27" t="str">
        <f t="shared" si="0"/>
        <v> AOEB 2 </v>
      </c>
      <c r="B40" s="16" t="str">
        <f t="shared" si="1"/>
        <v>I</v>
      </c>
      <c r="C40" s="27">
        <f t="shared" si="2"/>
        <v>44879.883000000002</v>
      </c>
      <c r="D40" t="str">
        <f t="shared" si="3"/>
        <v>vis</v>
      </c>
      <c r="E40">
        <f>VLOOKUP(C40,Active!C$21:E$970,3,FALSE)</f>
        <v>7697.9961135289414</v>
      </c>
      <c r="F40" s="16" t="s">
        <v>155</v>
      </c>
      <c r="G40" t="str">
        <f t="shared" si="4"/>
        <v>44879.883</v>
      </c>
      <c r="H40" s="27">
        <f t="shared" si="5"/>
        <v>7698</v>
      </c>
      <c r="I40" s="59" t="s">
        <v>249</v>
      </c>
      <c r="J40" s="60" t="s">
        <v>250</v>
      </c>
      <c r="K40" s="59">
        <v>7698</v>
      </c>
      <c r="L40" s="59" t="s">
        <v>197</v>
      </c>
      <c r="M40" s="60" t="s">
        <v>164</v>
      </c>
      <c r="N40" s="60"/>
      <c r="O40" s="61" t="s">
        <v>251</v>
      </c>
      <c r="P40" s="61" t="s">
        <v>194</v>
      </c>
    </row>
    <row r="41" spans="1:16" ht="12.75" customHeight="1" x14ac:dyDescent="0.2">
      <c r="A41" s="27" t="str">
        <f t="shared" si="0"/>
        <v> BBS 57 </v>
      </c>
      <c r="B41" s="16" t="str">
        <f t="shared" si="1"/>
        <v>I</v>
      </c>
      <c r="C41" s="27">
        <f t="shared" si="2"/>
        <v>44902.584999999999</v>
      </c>
      <c r="D41" t="str">
        <f t="shared" si="3"/>
        <v>vis</v>
      </c>
      <c r="E41">
        <f>VLOOKUP(C41,Active!C$21:E$970,3,FALSE)</f>
        <v>7710.9979800201254</v>
      </c>
      <c r="F41" s="16" t="s">
        <v>155</v>
      </c>
      <c r="G41" t="str">
        <f t="shared" si="4"/>
        <v>44902.585</v>
      </c>
      <c r="H41" s="27">
        <f t="shared" si="5"/>
        <v>7711</v>
      </c>
      <c r="I41" s="59" t="s">
        <v>252</v>
      </c>
      <c r="J41" s="60" t="s">
        <v>253</v>
      </c>
      <c r="K41" s="59">
        <v>7711</v>
      </c>
      <c r="L41" s="59" t="s">
        <v>184</v>
      </c>
      <c r="M41" s="60" t="s">
        <v>164</v>
      </c>
      <c r="N41" s="60"/>
      <c r="O41" s="61" t="s">
        <v>174</v>
      </c>
      <c r="P41" s="61" t="s">
        <v>254</v>
      </c>
    </row>
    <row r="42" spans="1:16" ht="12.75" customHeight="1" x14ac:dyDescent="0.2">
      <c r="A42" s="27" t="str">
        <f t="shared" si="0"/>
        <v> BBS 58 </v>
      </c>
      <c r="B42" s="16" t="str">
        <f t="shared" si="1"/>
        <v>I</v>
      </c>
      <c r="C42" s="27">
        <f t="shared" si="2"/>
        <v>44958.455000000002</v>
      </c>
      <c r="D42" t="str">
        <f t="shared" si="3"/>
        <v>vis</v>
      </c>
      <c r="E42">
        <f>VLOOKUP(C42,Active!C$21:E$970,3,FALSE)</f>
        <v>7742.9957899427127</v>
      </c>
      <c r="F42" s="16" t="s">
        <v>155</v>
      </c>
      <c r="G42" t="str">
        <f t="shared" si="4"/>
        <v>44958.455</v>
      </c>
      <c r="H42" s="27">
        <f t="shared" si="5"/>
        <v>7743</v>
      </c>
      <c r="I42" s="59" t="s">
        <v>255</v>
      </c>
      <c r="J42" s="60" t="s">
        <v>256</v>
      </c>
      <c r="K42" s="59">
        <v>7743</v>
      </c>
      <c r="L42" s="59" t="s">
        <v>197</v>
      </c>
      <c r="M42" s="60" t="s">
        <v>164</v>
      </c>
      <c r="N42" s="60"/>
      <c r="O42" s="61" t="s">
        <v>174</v>
      </c>
      <c r="P42" s="61" t="s">
        <v>257</v>
      </c>
    </row>
    <row r="43" spans="1:16" ht="12.75" customHeight="1" x14ac:dyDescent="0.2">
      <c r="A43" s="27" t="str">
        <f t="shared" ref="A43:A74" si="6">P43</f>
        <v> BBS 58 </v>
      </c>
      <c r="B43" s="16" t="str">
        <f t="shared" ref="B43:B74" si="7">IF(H43=INT(H43),"I","II")</f>
        <v>I</v>
      </c>
      <c r="C43" s="27">
        <f t="shared" ref="C43:C74" si="8">1*G43</f>
        <v>44958.455000000002</v>
      </c>
      <c r="D43" t="str">
        <f t="shared" ref="D43:D74" si="9">VLOOKUP(F43,I$1:J$5,2,FALSE)</f>
        <v>vis</v>
      </c>
      <c r="E43">
        <f>VLOOKUP(C43,Active!C$21:E$970,3,FALSE)</f>
        <v>7742.9957899427127</v>
      </c>
      <c r="F43" s="16" t="s">
        <v>155</v>
      </c>
      <c r="G43" t="str">
        <f t="shared" ref="G43:G74" si="10">MID(I43,3,LEN(I43)-3)</f>
        <v>44958.455</v>
      </c>
      <c r="H43" s="27">
        <f t="shared" ref="H43:H74" si="11">1*K43</f>
        <v>7743</v>
      </c>
      <c r="I43" s="59" t="s">
        <v>255</v>
      </c>
      <c r="J43" s="60" t="s">
        <v>256</v>
      </c>
      <c r="K43" s="59">
        <v>7743</v>
      </c>
      <c r="L43" s="59" t="s">
        <v>197</v>
      </c>
      <c r="M43" s="60" t="s">
        <v>164</v>
      </c>
      <c r="N43" s="60"/>
      <c r="O43" s="61" t="s">
        <v>170</v>
      </c>
      <c r="P43" s="61" t="s">
        <v>257</v>
      </c>
    </row>
    <row r="44" spans="1:16" ht="12.75" customHeight="1" x14ac:dyDescent="0.2">
      <c r="A44" s="27" t="str">
        <f t="shared" si="6"/>
        <v> BBS 59 </v>
      </c>
      <c r="B44" s="16" t="str">
        <f t="shared" si="7"/>
        <v>I</v>
      </c>
      <c r="C44" s="27">
        <f t="shared" si="8"/>
        <v>45014.328999999998</v>
      </c>
      <c r="D44" t="str">
        <f t="shared" si="9"/>
        <v>vis</v>
      </c>
      <c r="E44">
        <f>VLOOKUP(C44,Active!C$21:E$970,3,FALSE)</f>
        <v>7774.9958907412529</v>
      </c>
      <c r="F44" s="16" t="s">
        <v>155</v>
      </c>
      <c r="G44" t="str">
        <f t="shared" si="10"/>
        <v>45014.329</v>
      </c>
      <c r="H44" s="27">
        <f t="shared" si="11"/>
        <v>7775</v>
      </c>
      <c r="I44" s="59" t="s">
        <v>258</v>
      </c>
      <c r="J44" s="60" t="s">
        <v>259</v>
      </c>
      <c r="K44" s="59">
        <v>7775</v>
      </c>
      <c r="L44" s="59" t="s">
        <v>197</v>
      </c>
      <c r="M44" s="60" t="s">
        <v>164</v>
      </c>
      <c r="N44" s="60"/>
      <c r="O44" s="61" t="s">
        <v>174</v>
      </c>
      <c r="P44" s="61" t="s">
        <v>260</v>
      </c>
    </row>
    <row r="45" spans="1:16" ht="12.75" customHeight="1" x14ac:dyDescent="0.2">
      <c r="A45" s="27" t="str">
        <f t="shared" si="6"/>
        <v> BBS 62 </v>
      </c>
      <c r="B45" s="16" t="str">
        <f t="shared" si="7"/>
        <v>I</v>
      </c>
      <c r="C45" s="27">
        <f t="shared" si="8"/>
        <v>45225.607000000004</v>
      </c>
      <c r="D45" t="str">
        <f t="shared" si="9"/>
        <v>vis</v>
      </c>
      <c r="E45">
        <f>VLOOKUP(C45,Active!C$21:E$970,3,FALSE)</f>
        <v>7895.9988133262577</v>
      </c>
      <c r="F45" s="16" t="s">
        <v>155</v>
      </c>
      <c r="G45" t="str">
        <f t="shared" si="10"/>
        <v>45225.607</v>
      </c>
      <c r="H45" s="27">
        <f t="shared" si="11"/>
        <v>7896</v>
      </c>
      <c r="I45" s="59" t="s">
        <v>261</v>
      </c>
      <c r="J45" s="60" t="s">
        <v>262</v>
      </c>
      <c r="K45" s="59">
        <v>7896</v>
      </c>
      <c r="L45" s="59" t="s">
        <v>163</v>
      </c>
      <c r="M45" s="60" t="s">
        <v>164</v>
      </c>
      <c r="N45" s="60"/>
      <c r="O45" s="61" t="s">
        <v>174</v>
      </c>
      <c r="P45" s="61" t="s">
        <v>263</v>
      </c>
    </row>
    <row r="46" spans="1:16" ht="12.75" customHeight="1" x14ac:dyDescent="0.2">
      <c r="A46" s="27" t="str">
        <f t="shared" si="6"/>
        <v> BBS 63 </v>
      </c>
      <c r="B46" s="16" t="str">
        <f t="shared" si="7"/>
        <v>I</v>
      </c>
      <c r="C46" s="27">
        <f t="shared" si="8"/>
        <v>45274.487999999998</v>
      </c>
      <c r="D46" t="str">
        <f t="shared" si="9"/>
        <v>vis</v>
      </c>
      <c r="E46">
        <f>VLOOKUP(C46,Active!C$21:E$970,3,FALSE)</f>
        <v>7923.9938902338235</v>
      </c>
      <c r="F46" s="16" t="s">
        <v>155</v>
      </c>
      <c r="G46" t="str">
        <f t="shared" si="10"/>
        <v>45274.488</v>
      </c>
      <c r="H46" s="27">
        <f t="shared" si="11"/>
        <v>7924</v>
      </c>
      <c r="I46" s="59" t="s">
        <v>264</v>
      </c>
      <c r="J46" s="60" t="s">
        <v>265</v>
      </c>
      <c r="K46" s="59">
        <v>7924</v>
      </c>
      <c r="L46" s="59" t="s">
        <v>209</v>
      </c>
      <c r="M46" s="60" t="s">
        <v>164</v>
      </c>
      <c r="N46" s="60"/>
      <c r="O46" s="61" t="s">
        <v>174</v>
      </c>
      <c r="P46" s="61" t="s">
        <v>266</v>
      </c>
    </row>
    <row r="47" spans="1:16" ht="12.75" customHeight="1" x14ac:dyDescent="0.2">
      <c r="A47" s="27" t="str">
        <f t="shared" si="6"/>
        <v> BBS 64 </v>
      </c>
      <c r="B47" s="16" t="str">
        <f t="shared" si="7"/>
        <v>I</v>
      </c>
      <c r="C47" s="27">
        <f t="shared" si="8"/>
        <v>45288.455000000002</v>
      </c>
      <c r="D47" t="str">
        <f t="shared" si="9"/>
        <v>vis</v>
      </c>
      <c r="E47">
        <f>VLOOKUP(C47,Active!C$21:E$970,3,FALSE)</f>
        <v>7931.9930563549779</v>
      </c>
      <c r="F47" s="16" t="s">
        <v>155</v>
      </c>
      <c r="G47" t="str">
        <f t="shared" si="10"/>
        <v>45288.455</v>
      </c>
      <c r="H47" s="27">
        <f t="shared" si="11"/>
        <v>7932</v>
      </c>
      <c r="I47" s="59" t="s">
        <v>267</v>
      </c>
      <c r="J47" s="60" t="s">
        <v>268</v>
      </c>
      <c r="K47" s="59">
        <v>7932</v>
      </c>
      <c r="L47" s="59" t="s">
        <v>269</v>
      </c>
      <c r="M47" s="60" t="s">
        <v>164</v>
      </c>
      <c r="N47" s="60"/>
      <c r="O47" s="61" t="s">
        <v>174</v>
      </c>
      <c r="P47" s="61" t="s">
        <v>270</v>
      </c>
    </row>
    <row r="48" spans="1:16" ht="12.75" customHeight="1" x14ac:dyDescent="0.2">
      <c r="A48" s="27" t="str">
        <f t="shared" si="6"/>
        <v> BBS 64 </v>
      </c>
      <c r="B48" s="16" t="str">
        <f t="shared" si="7"/>
        <v>I</v>
      </c>
      <c r="C48" s="27">
        <f t="shared" si="8"/>
        <v>45344.326000000001</v>
      </c>
      <c r="D48" t="str">
        <f t="shared" si="9"/>
        <v>vis</v>
      </c>
      <c r="E48">
        <f>VLOOKUP(C48,Active!C$21:E$970,3,FALSE)</f>
        <v>7963.9914389965516</v>
      </c>
      <c r="F48" s="16" t="s">
        <v>155</v>
      </c>
      <c r="G48" t="str">
        <f t="shared" si="10"/>
        <v>45344.326</v>
      </c>
      <c r="H48" s="27">
        <f t="shared" si="11"/>
        <v>7964</v>
      </c>
      <c r="I48" s="59" t="s">
        <v>271</v>
      </c>
      <c r="J48" s="60" t="s">
        <v>272</v>
      </c>
      <c r="K48" s="59">
        <v>7964</v>
      </c>
      <c r="L48" s="59" t="s">
        <v>273</v>
      </c>
      <c r="M48" s="60" t="s">
        <v>164</v>
      </c>
      <c r="N48" s="60"/>
      <c r="O48" s="61" t="s">
        <v>174</v>
      </c>
      <c r="P48" s="61" t="s">
        <v>270</v>
      </c>
    </row>
    <row r="49" spans="1:16" ht="12.75" customHeight="1" x14ac:dyDescent="0.2">
      <c r="A49" s="27" t="str">
        <f t="shared" si="6"/>
        <v> BBS 64 </v>
      </c>
      <c r="B49" s="16" t="str">
        <f t="shared" si="7"/>
        <v>I</v>
      </c>
      <c r="C49" s="27">
        <f t="shared" si="8"/>
        <v>45344.33</v>
      </c>
      <c r="D49" t="str">
        <f t="shared" si="9"/>
        <v>vis</v>
      </c>
      <c r="E49">
        <f>VLOOKUP(C49,Active!C$21:E$970,3,FALSE)</f>
        <v>7963.993729872509</v>
      </c>
      <c r="F49" s="16" t="s">
        <v>155</v>
      </c>
      <c r="G49" t="str">
        <f t="shared" si="10"/>
        <v>45344.330</v>
      </c>
      <c r="H49" s="27">
        <f t="shared" si="11"/>
        <v>7964</v>
      </c>
      <c r="I49" s="59" t="s">
        <v>274</v>
      </c>
      <c r="J49" s="60" t="s">
        <v>275</v>
      </c>
      <c r="K49" s="59">
        <v>7964</v>
      </c>
      <c r="L49" s="59" t="s">
        <v>209</v>
      </c>
      <c r="M49" s="60" t="s">
        <v>164</v>
      </c>
      <c r="N49" s="60"/>
      <c r="O49" s="61" t="s">
        <v>276</v>
      </c>
      <c r="P49" s="61" t="s">
        <v>270</v>
      </c>
    </row>
    <row r="50" spans="1:16" ht="12.75" customHeight="1" x14ac:dyDescent="0.2">
      <c r="A50" s="27" t="str">
        <f t="shared" si="6"/>
        <v> BBS 64 </v>
      </c>
      <c r="B50" s="16" t="str">
        <f t="shared" si="7"/>
        <v>I</v>
      </c>
      <c r="C50" s="27">
        <f t="shared" si="8"/>
        <v>45351.31</v>
      </c>
      <c r="D50" t="str">
        <f t="shared" si="9"/>
        <v>vis</v>
      </c>
      <c r="E50">
        <f>VLOOKUP(C50,Active!C$21:E$970,3,FALSE)</f>
        <v>7967.991308416621</v>
      </c>
      <c r="F50" s="16" t="s">
        <v>155</v>
      </c>
      <c r="G50" t="str">
        <f t="shared" si="10"/>
        <v>45351.310</v>
      </c>
      <c r="H50" s="27">
        <f t="shared" si="11"/>
        <v>7968</v>
      </c>
      <c r="I50" s="59" t="s">
        <v>277</v>
      </c>
      <c r="J50" s="60" t="s">
        <v>278</v>
      </c>
      <c r="K50" s="59">
        <v>7968</v>
      </c>
      <c r="L50" s="59" t="s">
        <v>273</v>
      </c>
      <c r="M50" s="60" t="s">
        <v>164</v>
      </c>
      <c r="N50" s="60"/>
      <c r="O50" s="61" t="s">
        <v>279</v>
      </c>
      <c r="P50" s="61" t="s">
        <v>270</v>
      </c>
    </row>
    <row r="51" spans="1:16" ht="12.75" customHeight="1" x14ac:dyDescent="0.2">
      <c r="A51" s="27" t="str">
        <f t="shared" si="6"/>
        <v> BBS 68 </v>
      </c>
      <c r="B51" s="16" t="str">
        <f t="shared" si="7"/>
        <v>I</v>
      </c>
      <c r="C51" s="27">
        <f t="shared" si="8"/>
        <v>45379.248</v>
      </c>
      <c r="D51" t="str">
        <f t="shared" si="9"/>
        <v>vis</v>
      </c>
      <c r="E51">
        <f>VLOOKUP(C51,Active!C$21:E$970,3,FALSE)</f>
        <v>7983.9919315348816</v>
      </c>
      <c r="F51" s="16" t="s">
        <v>155</v>
      </c>
      <c r="G51" t="str">
        <f t="shared" si="10"/>
        <v>45379.248</v>
      </c>
      <c r="H51" s="27">
        <f t="shared" si="11"/>
        <v>7984</v>
      </c>
      <c r="I51" s="59" t="s">
        <v>280</v>
      </c>
      <c r="J51" s="60" t="s">
        <v>281</v>
      </c>
      <c r="K51" s="59">
        <v>7984</v>
      </c>
      <c r="L51" s="59" t="s">
        <v>282</v>
      </c>
      <c r="M51" s="60" t="s">
        <v>164</v>
      </c>
      <c r="N51" s="60"/>
      <c r="O51" s="61" t="s">
        <v>279</v>
      </c>
      <c r="P51" s="61" t="s">
        <v>283</v>
      </c>
    </row>
    <row r="52" spans="1:16" ht="12.75" customHeight="1" x14ac:dyDescent="0.2">
      <c r="A52" s="27" t="str">
        <f t="shared" si="6"/>
        <v> BBS 68 </v>
      </c>
      <c r="B52" s="16" t="str">
        <f t="shared" si="7"/>
        <v>I</v>
      </c>
      <c r="C52" s="27">
        <f t="shared" si="8"/>
        <v>45386.232000000004</v>
      </c>
      <c r="D52" t="str">
        <f t="shared" si="9"/>
        <v>vis</v>
      </c>
      <c r="E52">
        <f>VLOOKUP(C52,Active!C$21:E$970,3,FALSE)</f>
        <v>7987.9918009549547</v>
      </c>
      <c r="F52" s="16" t="s">
        <v>155</v>
      </c>
      <c r="G52" t="str">
        <f t="shared" si="10"/>
        <v>45386.232</v>
      </c>
      <c r="H52" s="27">
        <f t="shared" si="11"/>
        <v>7988</v>
      </c>
      <c r="I52" s="59" t="s">
        <v>284</v>
      </c>
      <c r="J52" s="60" t="s">
        <v>285</v>
      </c>
      <c r="K52" s="59">
        <v>7988</v>
      </c>
      <c r="L52" s="59" t="s">
        <v>282</v>
      </c>
      <c r="M52" s="60" t="s">
        <v>164</v>
      </c>
      <c r="N52" s="60"/>
      <c r="O52" s="61" t="s">
        <v>279</v>
      </c>
      <c r="P52" s="61" t="s">
        <v>283</v>
      </c>
    </row>
    <row r="53" spans="1:16" ht="12.75" customHeight="1" x14ac:dyDescent="0.2">
      <c r="A53" s="27" t="str">
        <f t="shared" si="6"/>
        <v> AOEB 2 </v>
      </c>
      <c r="B53" s="16" t="str">
        <f t="shared" si="7"/>
        <v>I</v>
      </c>
      <c r="C53" s="27">
        <f t="shared" si="8"/>
        <v>46077.663</v>
      </c>
      <c r="D53" t="str">
        <f t="shared" si="9"/>
        <v>vis</v>
      </c>
      <c r="E53">
        <f>VLOOKUP(C53,Active!C$21:E$970,3,FALSE)</f>
        <v>8383.9874643267667</v>
      </c>
      <c r="F53" s="16" t="s">
        <v>155</v>
      </c>
      <c r="G53" t="str">
        <f t="shared" si="10"/>
        <v>46077.663</v>
      </c>
      <c r="H53" s="27">
        <f t="shared" si="11"/>
        <v>8384</v>
      </c>
      <c r="I53" s="59" t="s">
        <v>286</v>
      </c>
      <c r="J53" s="60" t="s">
        <v>287</v>
      </c>
      <c r="K53" s="59">
        <v>8384</v>
      </c>
      <c r="L53" s="59" t="s">
        <v>288</v>
      </c>
      <c r="M53" s="60" t="s">
        <v>164</v>
      </c>
      <c r="N53" s="60"/>
      <c r="O53" s="61" t="s">
        <v>289</v>
      </c>
      <c r="P53" s="61" t="s">
        <v>194</v>
      </c>
    </row>
    <row r="54" spans="1:16" ht="12.75" customHeight="1" x14ac:dyDescent="0.2">
      <c r="A54" s="27" t="str">
        <f t="shared" si="6"/>
        <v> AOEB 2 </v>
      </c>
      <c r="B54" s="16" t="str">
        <f t="shared" si="7"/>
        <v>I</v>
      </c>
      <c r="C54" s="27">
        <f t="shared" si="8"/>
        <v>46091.633000000002</v>
      </c>
      <c r="D54" t="str">
        <f t="shared" si="9"/>
        <v>vis</v>
      </c>
      <c r="E54">
        <f>VLOOKUP(C54,Active!C$21:E$970,3,FALSE)</f>
        <v>8391.9883486048875</v>
      </c>
      <c r="F54" s="16" t="s">
        <v>155</v>
      </c>
      <c r="G54" t="str">
        <f t="shared" si="10"/>
        <v>46091.633</v>
      </c>
      <c r="H54" s="27">
        <f t="shared" si="11"/>
        <v>8392</v>
      </c>
      <c r="I54" s="59" t="s">
        <v>290</v>
      </c>
      <c r="J54" s="60" t="s">
        <v>291</v>
      </c>
      <c r="K54" s="59">
        <v>8392</v>
      </c>
      <c r="L54" s="59" t="s">
        <v>292</v>
      </c>
      <c r="M54" s="60" t="s">
        <v>164</v>
      </c>
      <c r="N54" s="60"/>
      <c r="O54" s="61" t="s">
        <v>293</v>
      </c>
      <c r="P54" s="61" t="s">
        <v>194</v>
      </c>
    </row>
    <row r="55" spans="1:16" ht="12.75" customHeight="1" x14ac:dyDescent="0.2">
      <c r="A55" s="27" t="str">
        <f t="shared" si="6"/>
        <v> AOEB 2 </v>
      </c>
      <c r="B55" s="16" t="str">
        <f t="shared" si="7"/>
        <v>I</v>
      </c>
      <c r="C55" s="27">
        <f t="shared" si="8"/>
        <v>46105.601000000002</v>
      </c>
      <c r="D55" t="str">
        <f t="shared" si="9"/>
        <v>vis</v>
      </c>
      <c r="E55">
        <f>VLOOKUP(C55,Active!C$21:E$970,3,FALSE)</f>
        <v>8399.9880874450282</v>
      </c>
      <c r="F55" s="16" t="s">
        <v>155</v>
      </c>
      <c r="G55" t="str">
        <f t="shared" si="10"/>
        <v>46105.601</v>
      </c>
      <c r="H55" s="27">
        <f t="shared" si="11"/>
        <v>8400</v>
      </c>
      <c r="I55" s="59" t="s">
        <v>294</v>
      </c>
      <c r="J55" s="60" t="s">
        <v>295</v>
      </c>
      <c r="K55" s="59">
        <v>8400</v>
      </c>
      <c r="L55" s="59" t="s">
        <v>296</v>
      </c>
      <c r="M55" s="60" t="s">
        <v>164</v>
      </c>
      <c r="N55" s="60"/>
      <c r="O55" s="61" t="s">
        <v>293</v>
      </c>
      <c r="P55" s="61" t="s">
        <v>194</v>
      </c>
    </row>
    <row r="56" spans="1:16" ht="12.75" customHeight="1" x14ac:dyDescent="0.2">
      <c r="A56" s="27" t="str">
        <f t="shared" si="6"/>
        <v> AOEB 2 </v>
      </c>
      <c r="B56" s="16" t="str">
        <f t="shared" si="7"/>
        <v>I</v>
      </c>
      <c r="C56" s="27">
        <f t="shared" si="8"/>
        <v>46105.601999999999</v>
      </c>
      <c r="D56" t="str">
        <f t="shared" si="9"/>
        <v>vis</v>
      </c>
      <c r="E56">
        <f>VLOOKUP(C56,Active!C$21:E$970,3,FALSE)</f>
        <v>8399.9886601640155</v>
      </c>
      <c r="F56" s="16" t="s">
        <v>155</v>
      </c>
      <c r="G56" t="str">
        <f t="shared" si="10"/>
        <v>46105.602</v>
      </c>
      <c r="H56" s="27">
        <f t="shared" si="11"/>
        <v>8400</v>
      </c>
      <c r="I56" s="59" t="s">
        <v>297</v>
      </c>
      <c r="J56" s="60" t="s">
        <v>298</v>
      </c>
      <c r="K56" s="59">
        <v>8400</v>
      </c>
      <c r="L56" s="59" t="s">
        <v>292</v>
      </c>
      <c r="M56" s="60" t="s">
        <v>164</v>
      </c>
      <c r="N56" s="60"/>
      <c r="O56" s="61" t="s">
        <v>222</v>
      </c>
      <c r="P56" s="61" t="s">
        <v>194</v>
      </c>
    </row>
    <row r="57" spans="1:16" ht="12.75" customHeight="1" x14ac:dyDescent="0.2">
      <c r="A57" s="27" t="str">
        <f t="shared" si="6"/>
        <v> AOEB 2 </v>
      </c>
      <c r="B57" s="16" t="str">
        <f t="shared" si="7"/>
        <v>I</v>
      </c>
      <c r="C57" s="27">
        <f t="shared" si="8"/>
        <v>46112.580999999998</v>
      </c>
      <c r="D57" t="str">
        <f t="shared" si="9"/>
        <v>vis</v>
      </c>
      <c r="E57">
        <f>VLOOKUP(C57,Active!C$21:E$970,3,FALSE)</f>
        <v>8403.9856659891393</v>
      </c>
      <c r="F57" s="16" t="s">
        <v>155</v>
      </c>
      <c r="G57" t="str">
        <f t="shared" si="10"/>
        <v>46112.581</v>
      </c>
      <c r="H57" s="27">
        <f t="shared" si="11"/>
        <v>8404</v>
      </c>
      <c r="I57" s="59" t="s">
        <v>299</v>
      </c>
      <c r="J57" s="60" t="s">
        <v>300</v>
      </c>
      <c r="K57" s="59">
        <v>8404</v>
      </c>
      <c r="L57" s="59" t="s">
        <v>301</v>
      </c>
      <c r="M57" s="60" t="s">
        <v>164</v>
      </c>
      <c r="N57" s="60"/>
      <c r="O57" s="61" t="s">
        <v>222</v>
      </c>
      <c r="P57" s="61" t="s">
        <v>194</v>
      </c>
    </row>
    <row r="58" spans="1:16" ht="12.75" customHeight="1" x14ac:dyDescent="0.2">
      <c r="A58" s="27" t="str">
        <f t="shared" si="6"/>
        <v> AOEB 2 </v>
      </c>
      <c r="B58" s="16" t="str">
        <f t="shared" si="7"/>
        <v>I</v>
      </c>
      <c r="C58" s="27">
        <f t="shared" si="8"/>
        <v>46112.586000000003</v>
      </c>
      <c r="D58" t="str">
        <f t="shared" si="9"/>
        <v>vis</v>
      </c>
      <c r="E58">
        <f>VLOOKUP(C58,Active!C$21:E$970,3,FALSE)</f>
        <v>8403.9885295840886</v>
      </c>
      <c r="F58" s="16" t="s">
        <v>155</v>
      </c>
      <c r="G58" t="str">
        <f t="shared" si="10"/>
        <v>46112.586</v>
      </c>
      <c r="H58" s="27">
        <f t="shared" si="11"/>
        <v>8404</v>
      </c>
      <c r="I58" s="59" t="s">
        <v>302</v>
      </c>
      <c r="J58" s="60" t="s">
        <v>303</v>
      </c>
      <c r="K58" s="59">
        <v>8404</v>
      </c>
      <c r="L58" s="59" t="s">
        <v>292</v>
      </c>
      <c r="M58" s="60" t="s">
        <v>164</v>
      </c>
      <c r="N58" s="60"/>
      <c r="O58" s="61" t="s">
        <v>293</v>
      </c>
      <c r="P58" s="61" t="s">
        <v>194</v>
      </c>
    </row>
    <row r="59" spans="1:16" ht="12.75" customHeight="1" x14ac:dyDescent="0.2">
      <c r="A59" s="27" t="str">
        <f t="shared" si="6"/>
        <v> BBS 76 </v>
      </c>
      <c r="B59" s="16" t="str">
        <f t="shared" si="7"/>
        <v>I</v>
      </c>
      <c r="C59" s="27">
        <f t="shared" si="8"/>
        <v>46121.311999999998</v>
      </c>
      <c r="D59" t="str">
        <f t="shared" si="9"/>
        <v>vis</v>
      </c>
      <c r="E59">
        <f>VLOOKUP(C59,Active!C$21:E$970,3,FALSE)</f>
        <v>8408.9860754832171</v>
      </c>
      <c r="F59" s="16" t="s">
        <v>155</v>
      </c>
      <c r="G59" t="str">
        <f t="shared" si="10"/>
        <v>46121.312</v>
      </c>
      <c r="H59" s="27">
        <f t="shared" si="11"/>
        <v>8409</v>
      </c>
      <c r="I59" s="59" t="s">
        <v>304</v>
      </c>
      <c r="J59" s="60" t="s">
        <v>305</v>
      </c>
      <c r="K59" s="59">
        <v>8409</v>
      </c>
      <c r="L59" s="59" t="s">
        <v>306</v>
      </c>
      <c r="M59" s="60" t="s">
        <v>164</v>
      </c>
      <c r="N59" s="60"/>
      <c r="O59" s="61" t="s">
        <v>307</v>
      </c>
      <c r="P59" s="61" t="s">
        <v>308</v>
      </c>
    </row>
    <row r="60" spans="1:16" ht="12.75" customHeight="1" x14ac:dyDescent="0.2">
      <c r="A60" s="27" t="str">
        <f t="shared" si="6"/>
        <v> BRNO 27 </v>
      </c>
      <c r="B60" s="16" t="str">
        <f t="shared" si="7"/>
        <v>I</v>
      </c>
      <c r="C60" s="27">
        <f t="shared" si="8"/>
        <v>46381.476999999999</v>
      </c>
      <c r="D60" t="str">
        <f t="shared" si="9"/>
        <v>vis</v>
      </c>
      <c r="E60">
        <f>VLOOKUP(C60,Active!C$21:E$970,3,FALSE)</f>
        <v>8557.9875112897225</v>
      </c>
      <c r="F60" s="16" t="s">
        <v>155</v>
      </c>
      <c r="G60" t="str">
        <f t="shared" si="10"/>
        <v>46381.477</v>
      </c>
      <c r="H60" s="27">
        <f t="shared" si="11"/>
        <v>8558</v>
      </c>
      <c r="I60" s="59" t="s">
        <v>309</v>
      </c>
      <c r="J60" s="60" t="s">
        <v>310</v>
      </c>
      <c r="K60" s="59">
        <v>8558</v>
      </c>
      <c r="L60" s="59" t="s">
        <v>288</v>
      </c>
      <c r="M60" s="60" t="s">
        <v>164</v>
      </c>
      <c r="N60" s="60"/>
      <c r="O60" s="61" t="s">
        <v>311</v>
      </c>
      <c r="P60" s="61" t="s">
        <v>312</v>
      </c>
    </row>
    <row r="61" spans="1:16" ht="12.75" customHeight="1" x14ac:dyDescent="0.2">
      <c r="A61" s="27" t="str">
        <f t="shared" si="6"/>
        <v> AOEB 2 </v>
      </c>
      <c r="B61" s="16" t="str">
        <f t="shared" si="7"/>
        <v>I</v>
      </c>
      <c r="C61" s="27">
        <f t="shared" si="8"/>
        <v>46393.694000000003</v>
      </c>
      <c r="D61" t="str">
        <f t="shared" si="9"/>
        <v>vis</v>
      </c>
      <c r="E61">
        <f>VLOOKUP(C61,Active!C$21:E$970,3,FALSE)</f>
        <v>8564.9844191799039</v>
      </c>
      <c r="F61" s="16" t="s">
        <v>155</v>
      </c>
      <c r="G61" t="str">
        <f t="shared" si="10"/>
        <v>46393.694</v>
      </c>
      <c r="H61" s="27">
        <f t="shared" si="11"/>
        <v>8565</v>
      </c>
      <c r="I61" s="59" t="s">
        <v>313</v>
      </c>
      <c r="J61" s="60" t="s">
        <v>314</v>
      </c>
      <c r="K61" s="59">
        <v>8565</v>
      </c>
      <c r="L61" s="59" t="s">
        <v>315</v>
      </c>
      <c r="M61" s="60" t="s">
        <v>164</v>
      </c>
      <c r="N61" s="60"/>
      <c r="O61" s="61" t="s">
        <v>316</v>
      </c>
      <c r="P61" s="61" t="s">
        <v>194</v>
      </c>
    </row>
    <row r="62" spans="1:16" ht="12.75" customHeight="1" x14ac:dyDescent="0.2">
      <c r="A62" s="27" t="str">
        <f t="shared" si="6"/>
        <v> AOEB 2 </v>
      </c>
      <c r="B62" s="16" t="str">
        <f t="shared" si="7"/>
        <v>I</v>
      </c>
      <c r="C62" s="27">
        <f t="shared" si="8"/>
        <v>46400.682000000001</v>
      </c>
      <c r="D62" t="str">
        <f t="shared" si="9"/>
        <v>vis</v>
      </c>
      <c r="E62">
        <f>VLOOKUP(C62,Active!C$21:E$970,3,FALSE)</f>
        <v>8568.9865794759298</v>
      </c>
      <c r="F62" s="16" t="s">
        <v>155</v>
      </c>
      <c r="G62" t="str">
        <f t="shared" si="10"/>
        <v>46400.682</v>
      </c>
      <c r="H62" s="27">
        <f t="shared" si="11"/>
        <v>8569</v>
      </c>
      <c r="I62" s="59" t="s">
        <v>317</v>
      </c>
      <c r="J62" s="60" t="s">
        <v>318</v>
      </c>
      <c r="K62" s="59">
        <v>8569</v>
      </c>
      <c r="L62" s="59" t="s">
        <v>319</v>
      </c>
      <c r="M62" s="60" t="s">
        <v>164</v>
      </c>
      <c r="N62" s="60"/>
      <c r="O62" s="61" t="s">
        <v>316</v>
      </c>
      <c r="P62" s="61" t="s">
        <v>194</v>
      </c>
    </row>
    <row r="63" spans="1:16" ht="12.75" customHeight="1" x14ac:dyDescent="0.2">
      <c r="A63" s="27" t="str">
        <f t="shared" si="6"/>
        <v> BBS 79 </v>
      </c>
      <c r="B63" s="16" t="str">
        <f t="shared" si="7"/>
        <v>I</v>
      </c>
      <c r="C63" s="27">
        <f t="shared" si="8"/>
        <v>46402.423999999999</v>
      </c>
      <c r="D63" t="str">
        <f t="shared" si="9"/>
        <v>vis</v>
      </c>
      <c r="E63">
        <f>VLOOKUP(C63,Active!C$21:E$970,3,FALSE)</f>
        <v>8569.9842559549888</v>
      </c>
      <c r="F63" s="16" t="s">
        <v>155</v>
      </c>
      <c r="G63" t="str">
        <f t="shared" si="10"/>
        <v>46402.424</v>
      </c>
      <c r="H63" s="27">
        <f t="shared" si="11"/>
        <v>8570</v>
      </c>
      <c r="I63" s="59" t="s">
        <v>320</v>
      </c>
      <c r="J63" s="60" t="s">
        <v>321</v>
      </c>
      <c r="K63" s="59">
        <v>8570</v>
      </c>
      <c r="L63" s="59" t="s">
        <v>315</v>
      </c>
      <c r="M63" s="60" t="s">
        <v>164</v>
      </c>
      <c r="N63" s="60"/>
      <c r="O63" s="61" t="s">
        <v>307</v>
      </c>
      <c r="P63" s="61" t="s">
        <v>322</v>
      </c>
    </row>
    <row r="64" spans="1:16" ht="12.75" customHeight="1" x14ac:dyDescent="0.2">
      <c r="A64" s="27" t="str">
        <f t="shared" si="6"/>
        <v> BBS 79 </v>
      </c>
      <c r="B64" s="16" t="str">
        <f t="shared" si="7"/>
        <v>I</v>
      </c>
      <c r="C64" s="27">
        <f t="shared" si="8"/>
        <v>46402.43</v>
      </c>
      <c r="D64" t="str">
        <f t="shared" si="9"/>
        <v>vis</v>
      </c>
      <c r="E64">
        <f>VLOOKUP(C64,Active!C$21:E$970,3,FALSE)</f>
        <v>8569.9876922689255</v>
      </c>
      <c r="F64" s="16" t="s">
        <v>155</v>
      </c>
      <c r="G64" t="str">
        <f t="shared" si="10"/>
        <v>46402.430</v>
      </c>
      <c r="H64" s="27">
        <f t="shared" si="11"/>
        <v>8570</v>
      </c>
      <c r="I64" s="59" t="s">
        <v>323</v>
      </c>
      <c r="J64" s="60" t="s">
        <v>324</v>
      </c>
      <c r="K64" s="59">
        <v>8570</v>
      </c>
      <c r="L64" s="59" t="s">
        <v>296</v>
      </c>
      <c r="M64" s="60" t="s">
        <v>164</v>
      </c>
      <c r="N64" s="60"/>
      <c r="O64" s="61" t="s">
        <v>174</v>
      </c>
      <c r="P64" s="61" t="s">
        <v>322</v>
      </c>
    </row>
    <row r="65" spans="1:16" ht="12.75" customHeight="1" x14ac:dyDescent="0.2">
      <c r="A65" s="27" t="str">
        <f t="shared" si="6"/>
        <v> BBS 79 </v>
      </c>
      <c r="B65" s="16" t="str">
        <f t="shared" si="7"/>
        <v>I</v>
      </c>
      <c r="C65" s="27">
        <f t="shared" si="8"/>
        <v>46416.396999999997</v>
      </c>
      <c r="D65" t="str">
        <f t="shared" si="9"/>
        <v>vis</v>
      </c>
      <c r="E65">
        <f>VLOOKUP(C65,Active!C$21:E$970,3,FALSE)</f>
        <v>8577.9868583900752</v>
      </c>
      <c r="F65" s="16" t="s">
        <v>155</v>
      </c>
      <c r="G65" t="str">
        <f t="shared" si="10"/>
        <v>46416.397</v>
      </c>
      <c r="H65" s="27">
        <f t="shared" si="11"/>
        <v>8578</v>
      </c>
      <c r="I65" s="59" t="s">
        <v>325</v>
      </c>
      <c r="J65" s="60" t="s">
        <v>326</v>
      </c>
      <c r="K65" s="59">
        <v>8578</v>
      </c>
      <c r="L65" s="59" t="s">
        <v>319</v>
      </c>
      <c r="M65" s="60" t="s">
        <v>164</v>
      </c>
      <c r="N65" s="60"/>
      <c r="O65" s="61" t="s">
        <v>170</v>
      </c>
      <c r="P65" s="61" t="s">
        <v>322</v>
      </c>
    </row>
    <row r="66" spans="1:16" ht="12.75" customHeight="1" x14ac:dyDescent="0.2">
      <c r="A66" s="27" t="str">
        <f t="shared" si="6"/>
        <v> AOEB 2 </v>
      </c>
      <c r="B66" s="16" t="str">
        <f t="shared" si="7"/>
        <v>I</v>
      </c>
      <c r="C66" s="27">
        <f t="shared" si="8"/>
        <v>46442.584999999999</v>
      </c>
      <c r="D66" t="str">
        <f t="shared" si="9"/>
        <v>vis</v>
      </c>
      <c r="E66">
        <f>VLOOKUP(C66,Active!C$21:E$970,3,FALSE)</f>
        <v>8592.9852232773628</v>
      </c>
      <c r="F66" s="16" t="s">
        <v>155</v>
      </c>
      <c r="G66" t="str">
        <f t="shared" si="10"/>
        <v>46442.585</v>
      </c>
      <c r="H66" s="27">
        <f t="shared" si="11"/>
        <v>8593</v>
      </c>
      <c r="I66" s="59" t="s">
        <v>327</v>
      </c>
      <c r="J66" s="60" t="s">
        <v>328</v>
      </c>
      <c r="K66" s="59">
        <v>8593</v>
      </c>
      <c r="L66" s="59" t="s">
        <v>329</v>
      </c>
      <c r="M66" s="60" t="s">
        <v>164</v>
      </c>
      <c r="N66" s="60"/>
      <c r="O66" s="61" t="s">
        <v>330</v>
      </c>
      <c r="P66" s="61" t="s">
        <v>194</v>
      </c>
    </row>
    <row r="67" spans="1:16" ht="12.75" customHeight="1" x14ac:dyDescent="0.2">
      <c r="A67" s="27" t="str">
        <f t="shared" si="6"/>
        <v> AOEB 2 </v>
      </c>
      <c r="B67" s="16" t="str">
        <f t="shared" si="7"/>
        <v>I</v>
      </c>
      <c r="C67" s="27">
        <f t="shared" si="8"/>
        <v>46482.747000000003</v>
      </c>
      <c r="D67" t="str">
        <f t="shared" si="9"/>
        <v>vis</v>
      </c>
      <c r="E67">
        <f>VLOOKUP(C67,Active!C$21:E$970,3,FALSE)</f>
        <v>8615.9867633187259</v>
      </c>
      <c r="F67" s="16" t="s">
        <v>155</v>
      </c>
      <c r="G67" t="str">
        <f t="shared" si="10"/>
        <v>46482.747</v>
      </c>
      <c r="H67" s="27">
        <f t="shared" si="11"/>
        <v>8616</v>
      </c>
      <c r="I67" s="59" t="s">
        <v>331</v>
      </c>
      <c r="J67" s="60" t="s">
        <v>332</v>
      </c>
      <c r="K67" s="59">
        <v>8616</v>
      </c>
      <c r="L67" s="59" t="s">
        <v>319</v>
      </c>
      <c r="M67" s="60" t="s">
        <v>164</v>
      </c>
      <c r="N67" s="60"/>
      <c r="O67" s="61" t="s">
        <v>289</v>
      </c>
      <c r="P67" s="61" t="s">
        <v>194</v>
      </c>
    </row>
    <row r="68" spans="1:16" ht="12.75" customHeight="1" x14ac:dyDescent="0.2">
      <c r="A68" s="27" t="str">
        <f t="shared" si="6"/>
        <v> BBS 81 </v>
      </c>
      <c r="B68" s="16" t="str">
        <f t="shared" si="7"/>
        <v>I</v>
      </c>
      <c r="C68" s="27">
        <f t="shared" si="8"/>
        <v>46676.565999999999</v>
      </c>
      <c r="D68" t="str">
        <f t="shared" si="9"/>
        <v>vis</v>
      </c>
      <c r="E68">
        <f>VLOOKUP(C68,Active!C$21:E$970,3,FALSE)</f>
        <v>8726.9905850725372</v>
      </c>
      <c r="F68" s="16" t="s">
        <v>155</v>
      </c>
      <c r="G68" t="str">
        <f t="shared" si="10"/>
        <v>46676.566</v>
      </c>
      <c r="H68" s="27">
        <f t="shared" si="11"/>
        <v>8727</v>
      </c>
      <c r="I68" s="59" t="s">
        <v>333</v>
      </c>
      <c r="J68" s="60" t="s">
        <v>334</v>
      </c>
      <c r="K68" s="59">
        <v>8727</v>
      </c>
      <c r="L68" s="59" t="s">
        <v>335</v>
      </c>
      <c r="M68" s="60" t="s">
        <v>164</v>
      </c>
      <c r="N68" s="60"/>
      <c r="O68" s="61" t="s">
        <v>174</v>
      </c>
      <c r="P68" s="61" t="s">
        <v>336</v>
      </c>
    </row>
    <row r="69" spans="1:16" ht="12.75" customHeight="1" x14ac:dyDescent="0.2">
      <c r="A69" s="27" t="str">
        <f t="shared" si="6"/>
        <v> AOEB 2 </v>
      </c>
      <c r="B69" s="16" t="str">
        <f t="shared" si="7"/>
        <v>I</v>
      </c>
      <c r="C69" s="27">
        <f t="shared" si="8"/>
        <v>46735.923999999999</v>
      </c>
      <c r="D69" t="str">
        <f t="shared" si="9"/>
        <v>vis</v>
      </c>
      <c r="E69">
        <f>VLOOKUP(C69,Active!C$21:E$970,3,FALSE)</f>
        <v>8760.9860388292018</v>
      </c>
      <c r="F69" s="16" t="s">
        <v>155</v>
      </c>
      <c r="G69" t="str">
        <f t="shared" si="10"/>
        <v>46735.924</v>
      </c>
      <c r="H69" s="27">
        <f t="shared" si="11"/>
        <v>8761</v>
      </c>
      <c r="I69" s="59" t="s">
        <v>337</v>
      </c>
      <c r="J69" s="60" t="s">
        <v>338</v>
      </c>
      <c r="K69" s="59">
        <v>8761</v>
      </c>
      <c r="L69" s="59" t="s">
        <v>306</v>
      </c>
      <c r="M69" s="60" t="s">
        <v>164</v>
      </c>
      <c r="N69" s="60"/>
      <c r="O69" s="61" t="s">
        <v>289</v>
      </c>
      <c r="P69" s="61" t="s">
        <v>194</v>
      </c>
    </row>
    <row r="70" spans="1:16" ht="12.75" customHeight="1" x14ac:dyDescent="0.2">
      <c r="A70" s="27" t="str">
        <f t="shared" si="6"/>
        <v> BBS 82 </v>
      </c>
      <c r="B70" s="16" t="str">
        <f t="shared" si="7"/>
        <v>I</v>
      </c>
      <c r="C70" s="27">
        <f t="shared" si="8"/>
        <v>46744.654000000002</v>
      </c>
      <c r="D70" t="str">
        <f t="shared" si="9"/>
        <v>vis</v>
      </c>
      <c r="E70">
        <f>VLOOKUP(C70,Active!C$21:E$970,3,FALSE)</f>
        <v>8765.9858756042922</v>
      </c>
      <c r="F70" s="16" t="s">
        <v>155</v>
      </c>
      <c r="G70" t="str">
        <f t="shared" si="10"/>
        <v>46744.654</v>
      </c>
      <c r="H70" s="27">
        <f t="shared" si="11"/>
        <v>8766</v>
      </c>
      <c r="I70" s="59" t="s">
        <v>339</v>
      </c>
      <c r="J70" s="60" t="s">
        <v>340</v>
      </c>
      <c r="K70" s="59">
        <v>8766</v>
      </c>
      <c r="L70" s="59" t="s">
        <v>301</v>
      </c>
      <c r="M70" s="60" t="s">
        <v>164</v>
      </c>
      <c r="N70" s="60"/>
      <c r="O70" s="61" t="s">
        <v>174</v>
      </c>
      <c r="P70" s="61" t="s">
        <v>341</v>
      </c>
    </row>
    <row r="71" spans="1:16" ht="12.75" customHeight="1" x14ac:dyDescent="0.2">
      <c r="A71" s="27" t="str">
        <f t="shared" si="6"/>
        <v> AOEB 2 </v>
      </c>
      <c r="B71" s="16" t="str">
        <f t="shared" si="7"/>
        <v>I</v>
      </c>
      <c r="C71" s="27">
        <f t="shared" si="8"/>
        <v>46756.879000000001</v>
      </c>
      <c r="D71" t="str">
        <f t="shared" si="9"/>
        <v>vis</v>
      </c>
      <c r="E71">
        <f>VLOOKUP(C71,Active!C$21:E$970,3,FALSE)</f>
        <v>8772.987365246383</v>
      </c>
      <c r="F71" s="16" t="s">
        <v>155</v>
      </c>
      <c r="G71" t="str">
        <f t="shared" si="10"/>
        <v>46756.879</v>
      </c>
      <c r="H71" s="27">
        <f t="shared" si="11"/>
        <v>8773</v>
      </c>
      <c r="I71" s="59" t="s">
        <v>342</v>
      </c>
      <c r="J71" s="60" t="s">
        <v>343</v>
      </c>
      <c r="K71" s="59">
        <v>8773</v>
      </c>
      <c r="L71" s="59" t="s">
        <v>288</v>
      </c>
      <c r="M71" s="60" t="s">
        <v>164</v>
      </c>
      <c r="N71" s="60"/>
      <c r="O71" s="61" t="s">
        <v>193</v>
      </c>
      <c r="P71" s="61" t="s">
        <v>194</v>
      </c>
    </row>
    <row r="72" spans="1:16" ht="12.75" customHeight="1" x14ac:dyDescent="0.2">
      <c r="A72" s="27" t="str">
        <f t="shared" si="6"/>
        <v> AOEB 2 </v>
      </c>
      <c r="B72" s="16" t="str">
        <f t="shared" si="7"/>
        <v>I</v>
      </c>
      <c r="C72" s="27">
        <f t="shared" si="8"/>
        <v>46805.766000000003</v>
      </c>
      <c r="D72" t="str">
        <f t="shared" si="9"/>
        <v>vis</v>
      </c>
      <c r="E72">
        <f>VLOOKUP(C72,Active!C$21:E$970,3,FALSE)</f>
        <v>8800.9858784678872</v>
      </c>
      <c r="F72" s="16" t="s">
        <v>155</v>
      </c>
      <c r="G72" t="str">
        <f t="shared" si="10"/>
        <v>46805.766</v>
      </c>
      <c r="H72" s="27">
        <f t="shared" si="11"/>
        <v>8801</v>
      </c>
      <c r="I72" s="59" t="s">
        <v>344</v>
      </c>
      <c r="J72" s="60" t="s">
        <v>345</v>
      </c>
      <c r="K72" s="59">
        <v>8801</v>
      </c>
      <c r="L72" s="59" t="s">
        <v>301</v>
      </c>
      <c r="M72" s="60" t="s">
        <v>164</v>
      </c>
      <c r="N72" s="60"/>
      <c r="O72" s="61" t="s">
        <v>316</v>
      </c>
      <c r="P72" s="61" t="s">
        <v>194</v>
      </c>
    </row>
    <row r="73" spans="1:16" ht="12.75" customHeight="1" x14ac:dyDescent="0.2">
      <c r="A73" s="27" t="str">
        <f t="shared" si="6"/>
        <v> AOEB 2 </v>
      </c>
      <c r="B73" s="16" t="str">
        <f t="shared" si="7"/>
        <v>I</v>
      </c>
      <c r="C73" s="27">
        <f t="shared" si="8"/>
        <v>46819.733999999997</v>
      </c>
      <c r="D73" t="str">
        <f t="shared" si="9"/>
        <v>vis</v>
      </c>
      <c r="E73">
        <f>VLOOKUP(C73,Active!C$21:E$970,3,FALSE)</f>
        <v>8808.9856173080243</v>
      </c>
      <c r="F73" s="16" t="s">
        <v>155</v>
      </c>
      <c r="G73" t="str">
        <f t="shared" si="10"/>
        <v>46819.734</v>
      </c>
      <c r="H73" s="27">
        <f t="shared" si="11"/>
        <v>8809</v>
      </c>
      <c r="I73" s="59" t="s">
        <v>346</v>
      </c>
      <c r="J73" s="60" t="s">
        <v>347</v>
      </c>
      <c r="K73" s="59">
        <v>8809</v>
      </c>
      <c r="L73" s="59" t="s">
        <v>301</v>
      </c>
      <c r="M73" s="60" t="s">
        <v>164</v>
      </c>
      <c r="N73" s="60"/>
      <c r="O73" s="61" t="s">
        <v>316</v>
      </c>
      <c r="P73" s="61" t="s">
        <v>194</v>
      </c>
    </row>
    <row r="74" spans="1:16" ht="12.75" customHeight="1" x14ac:dyDescent="0.2">
      <c r="A74" s="27" t="str">
        <f t="shared" si="6"/>
        <v> AOEB 2 </v>
      </c>
      <c r="B74" s="16" t="str">
        <f t="shared" si="7"/>
        <v>I</v>
      </c>
      <c r="C74" s="27">
        <f t="shared" si="8"/>
        <v>47114.822</v>
      </c>
      <c r="D74" t="str">
        <f t="shared" si="9"/>
        <v>vis</v>
      </c>
      <c r="E74">
        <f>VLOOKUP(C74,Active!C$21:E$970,3,FALSE)</f>
        <v>8977.9881183718535</v>
      </c>
      <c r="F74" s="16" t="s">
        <v>155</v>
      </c>
      <c r="G74" t="str">
        <f t="shared" si="10"/>
        <v>47114.822</v>
      </c>
      <c r="H74" s="27">
        <f t="shared" si="11"/>
        <v>8978</v>
      </c>
      <c r="I74" s="59" t="s">
        <v>348</v>
      </c>
      <c r="J74" s="60" t="s">
        <v>349</v>
      </c>
      <c r="K74" s="59">
        <v>8978</v>
      </c>
      <c r="L74" s="59" t="s">
        <v>296</v>
      </c>
      <c r="M74" s="60" t="s">
        <v>164</v>
      </c>
      <c r="N74" s="60"/>
      <c r="O74" s="61" t="s">
        <v>222</v>
      </c>
      <c r="P74" s="61" t="s">
        <v>194</v>
      </c>
    </row>
    <row r="75" spans="1:16" ht="12.75" customHeight="1" x14ac:dyDescent="0.2">
      <c r="A75" s="27" t="str">
        <f t="shared" ref="A75:A106" si="12">P75</f>
        <v> BBS 86 </v>
      </c>
      <c r="B75" s="16" t="str">
        <f t="shared" ref="B75:B106" si="13">IF(H75=INT(H75),"I","II")</f>
        <v>I</v>
      </c>
      <c r="C75" s="27">
        <f t="shared" ref="C75:C106" si="14">1*G75</f>
        <v>47116.565000000002</v>
      </c>
      <c r="D75" t="str">
        <f t="shared" ref="D75:D106" si="15">VLOOKUP(F75,I$1:J$5,2,FALSE)</f>
        <v>vis</v>
      </c>
      <c r="E75">
        <f>VLOOKUP(C75,Active!C$21:E$970,3,FALSE)</f>
        <v>8978.9863675699035</v>
      </c>
      <c r="F75" s="16" t="s">
        <v>155</v>
      </c>
      <c r="G75" t="str">
        <f t="shared" ref="G75:G106" si="16">MID(I75,3,LEN(I75)-3)</f>
        <v>47116.565</v>
      </c>
      <c r="H75" s="27">
        <f t="shared" ref="H75:H106" si="17">1*K75</f>
        <v>8979</v>
      </c>
      <c r="I75" s="59" t="s">
        <v>350</v>
      </c>
      <c r="J75" s="60" t="s">
        <v>351</v>
      </c>
      <c r="K75" s="59">
        <v>8979</v>
      </c>
      <c r="L75" s="59" t="s">
        <v>306</v>
      </c>
      <c r="M75" s="60" t="s">
        <v>164</v>
      </c>
      <c r="N75" s="60"/>
      <c r="O75" s="61" t="s">
        <v>170</v>
      </c>
      <c r="P75" s="61" t="s">
        <v>352</v>
      </c>
    </row>
    <row r="76" spans="1:16" ht="12.75" customHeight="1" x14ac:dyDescent="0.2">
      <c r="A76" s="27" t="str">
        <f t="shared" si="12"/>
        <v> AOEB 2 </v>
      </c>
      <c r="B76" s="16" t="str">
        <f t="shared" si="13"/>
        <v>I</v>
      </c>
      <c r="C76" s="27">
        <f t="shared" si="14"/>
        <v>47121.807000000001</v>
      </c>
      <c r="D76" t="str">
        <f t="shared" si="15"/>
        <v>vis</v>
      </c>
      <c r="E76">
        <f>VLOOKUP(C76,Active!C$21:E$970,3,FALSE)</f>
        <v>8981.9885605109121</v>
      </c>
      <c r="F76" s="16" t="s">
        <v>155</v>
      </c>
      <c r="G76" t="str">
        <f t="shared" si="16"/>
        <v>47121.807</v>
      </c>
      <c r="H76" s="27">
        <f t="shared" si="17"/>
        <v>8982</v>
      </c>
      <c r="I76" s="59" t="s">
        <v>353</v>
      </c>
      <c r="J76" s="60" t="s">
        <v>354</v>
      </c>
      <c r="K76" s="59">
        <v>8982</v>
      </c>
      <c r="L76" s="59" t="s">
        <v>292</v>
      </c>
      <c r="M76" s="60" t="s">
        <v>164</v>
      </c>
      <c r="N76" s="60"/>
      <c r="O76" s="61" t="s">
        <v>222</v>
      </c>
      <c r="P76" s="61" t="s">
        <v>194</v>
      </c>
    </row>
    <row r="77" spans="1:16" ht="12.75" customHeight="1" x14ac:dyDescent="0.2">
      <c r="A77" s="27" t="str">
        <f t="shared" si="12"/>
        <v> AOEB 2 </v>
      </c>
      <c r="B77" s="16" t="str">
        <f t="shared" si="13"/>
        <v>I</v>
      </c>
      <c r="C77" s="27">
        <f t="shared" si="14"/>
        <v>47170.697</v>
      </c>
      <c r="D77" t="str">
        <f t="shared" si="15"/>
        <v>vis</v>
      </c>
      <c r="E77">
        <f>VLOOKUP(C77,Active!C$21:E$970,3,FALSE)</f>
        <v>9009.9887918893837</v>
      </c>
      <c r="F77" s="16" t="s">
        <v>155</v>
      </c>
      <c r="G77" t="str">
        <f t="shared" si="16"/>
        <v>47170.697</v>
      </c>
      <c r="H77" s="27">
        <f t="shared" si="17"/>
        <v>9010</v>
      </c>
      <c r="I77" s="59" t="s">
        <v>355</v>
      </c>
      <c r="J77" s="60" t="s">
        <v>356</v>
      </c>
      <c r="K77" s="59">
        <v>9010</v>
      </c>
      <c r="L77" s="59" t="s">
        <v>292</v>
      </c>
      <c r="M77" s="60" t="s">
        <v>164</v>
      </c>
      <c r="N77" s="60"/>
      <c r="O77" s="61" t="s">
        <v>193</v>
      </c>
      <c r="P77" s="61" t="s">
        <v>194</v>
      </c>
    </row>
    <row r="78" spans="1:16" ht="12.75" customHeight="1" x14ac:dyDescent="0.2">
      <c r="A78" s="27" t="str">
        <f t="shared" si="12"/>
        <v> AOEB 2 </v>
      </c>
      <c r="B78" s="16" t="str">
        <f t="shared" si="13"/>
        <v>I</v>
      </c>
      <c r="C78" s="27">
        <f t="shared" si="14"/>
        <v>47205.612999999998</v>
      </c>
      <c r="D78" t="str">
        <f t="shared" si="15"/>
        <v>vis</v>
      </c>
      <c r="E78">
        <f>VLOOKUP(C78,Active!C$21:E$970,3,FALSE)</f>
        <v>9029.985848113778</v>
      </c>
      <c r="F78" s="16" t="s">
        <v>155</v>
      </c>
      <c r="G78" t="str">
        <f t="shared" si="16"/>
        <v>47205.613</v>
      </c>
      <c r="H78" s="27">
        <f t="shared" si="17"/>
        <v>9030</v>
      </c>
      <c r="I78" s="59" t="s">
        <v>357</v>
      </c>
      <c r="J78" s="60" t="s">
        <v>358</v>
      </c>
      <c r="K78" s="59">
        <v>9030</v>
      </c>
      <c r="L78" s="59" t="s">
        <v>301</v>
      </c>
      <c r="M78" s="60" t="s">
        <v>164</v>
      </c>
      <c r="N78" s="60"/>
      <c r="O78" s="61" t="s">
        <v>359</v>
      </c>
      <c r="P78" s="61" t="s">
        <v>194</v>
      </c>
    </row>
    <row r="79" spans="1:16" ht="12.75" customHeight="1" x14ac:dyDescent="0.2">
      <c r="A79" s="27" t="str">
        <f t="shared" si="12"/>
        <v> BBS 87 </v>
      </c>
      <c r="B79" s="16" t="str">
        <f t="shared" si="13"/>
        <v>I</v>
      </c>
      <c r="C79" s="27">
        <f t="shared" si="14"/>
        <v>47207.360999999997</v>
      </c>
      <c r="D79" t="str">
        <f t="shared" si="15"/>
        <v>vis</v>
      </c>
      <c r="E79">
        <f>VLOOKUP(C79,Active!C$21:E$970,3,FALSE)</f>
        <v>9030.9869609067737</v>
      </c>
      <c r="F79" s="16" t="s">
        <v>155</v>
      </c>
      <c r="G79" t="str">
        <f t="shared" si="16"/>
        <v>47207.361</v>
      </c>
      <c r="H79" s="27">
        <f t="shared" si="17"/>
        <v>9031</v>
      </c>
      <c r="I79" s="59" t="s">
        <v>360</v>
      </c>
      <c r="J79" s="60" t="s">
        <v>361</v>
      </c>
      <c r="K79" s="59">
        <v>9031</v>
      </c>
      <c r="L79" s="59" t="s">
        <v>319</v>
      </c>
      <c r="M79" s="60" t="s">
        <v>164</v>
      </c>
      <c r="N79" s="60"/>
      <c r="O79" s="61" t="s">
        <v>170</v>
      </c>
      <c r="P79" s="61" t="s">
        <v>362</v>
      </c>
    </row>
    <row r="80" spans="1:16" ht="12.75" customHeight="1" x14ac:dyDescent="0.2">
      <c r="A80" s="27" t="str">
        <f t="shared" si="12"/>
        <v> BBS 87 </v>
      </c>
      <c r="B80" s="16" t="str">
        <f t="shared" si="13"/>
        <v>I</v>
      </c>
      <c r="C80" s="27">
        <f t="shared" si="14"/>
        <v>47207.362999999998</v>
      </c>
      <c r="D80" t="str">
        <f t="shared" si="15"/>
        <v>vis</v>
      </c>
      <c r="E80">
        <f>VLOOKUP(C80,Active!C$21:E$970,3,FALSE)</f>
        <v>9030.9881063447519</v>
      </c>
      <c r="F80" s="16" t="s">
        <v>155</v>
      </c>
      <c r="G80" t="str">
        <f t="shared" si="16"/>
        <v>47207.363</v>
      </c>
      <c r="H80" s="27">
        <f t="shared" si="17"/>
        <v>9031</v>
      </c>
      <c r="I80" s="59" t="s">
        <v>363</v>
      </c>
      <c r="J80" s="60" t="s">
        <v>364</v>
      </c>
      <c r="K80" s="59">
        <v>9031</v>
      </c>
      <c r="L80" s="59" t="s">
        <v>296</v>
      </c>
      <c r="M80" s="60" t="s">
        <v>164</v>
      </c>
      <c r="N80" s="60"/>
      <c r="O80" s="61" t="s">
        <v>174</v>
      </c>
      <c r="P80" s="61" t="s">
        <v>362</v>
      </c>
    </row>
    <row r="81" spans="1:16" ht="12.75" customHeight="1" x14ac:dyDescent="0.2">
      <c r="A81" s="27" t="str">
        <f t="shared" si="12"/>
        <v> AOEB 2 </v>
      </c>
      <c r="B81" s="16" t="str">
        <f t="shared" si="13"/>
        <v>I</v>
      </c>
      <c r="C81" s="27">
        <f t="shared" si="14"/>
        <v>47212.603999999999</v>
      </c>
      <c r="D81" t="str">
        <f t="shared" si="15"/>
        <v>vis</v>
      </c>
      <c r="E81">
        <f>VLOOKUP(C81,Active!C$21:E$970,3,FALSE)</f>
        <v>9033.9897265667732</v>
      </c>
      <c r="F81" s="16" t="s">
        <v>155</v>
      </c>
      <c r="G81" t="str">
        <f t="shared" si="16"/>
        <v>47212.604</v>
      </c>
      <c r="H81" s="27">
        <f t="shared" si="17"/>
        <v>9034</v>
      </c>
      <c r="I81" s="59" t="s">
        <v>365</v>
      </c>
      <c r="J81" s="60" t="s">
        <v>366</v>
      </c>
      <c r="K81" s="59">
        <v>9034</v>
      </c>
      <c r="L81" s="59" t="s">
        <v>367</v>
      </c>
      <c r="M81" s="60" t="s">
        <v>164</v>
      </c>
      <c r="N81" s="60"/>
      <c r="O81" s="61" t="s">
        <v>193</v>
      </c>
      <c r="P81" s="61" t="s">
        <v>194</v>
      </c>
    </row>
    <row r="82" spans="1:16" ht="12.75" customHeight="1" x14ac:dyDescent="0.2">
      <c r="A82" s="27" t="str">
        <f t="shared" si="12"/>
        <v> BBS 89 </v>
      </c>
      <c r="B82" s="16" t="str">
        <f t="shared" si="13"/>
        <v>I</v>
      </c>
      <c r="C82" s="27">
        <f t="shared" si="14"/>
        <v>47411.641000000003</v>
      </c>
      <c r="D82" t="str">
        <f t="shared" si="15"/>
        <v>vis</v>
      </c>
      <c r="E82">
        <f>VLOOKUP(C82,Active!C$21:E$970,3,FALSE)</f>
        <v>9147.9819960058612</v>
      </c>
      <c r="F82" s="16" t="s">
        <v>155</v>
      </c>
      <c r="G82" t="str">
        <f t="shared" si="16"/>
        <v>47411.641</v>
      </c>
      <c r="H82" s="27">
        <f t="shared" si="17"/>
        <v>9148</v>
      </c>
      <c r="I82" s="59" t="s">
        <v>368</v>
      </c>
      <c r="J82" s="60" t="s">
        <v>369</v>
      </c>
      <c r="K82" s="59">
        <v>9148</v>
      </c>
      <c r="L82" s="59" t="s">
        <v>370</v>
      </c>
      <c r="M82" s="60" t="s">
        <v>164</v>
      </c>
      <c r="N82" s="60"/>
      <c r="O82" s="61" t="s">
        <v>174</v>
      </c>
      <c r="P82" s="61" t="s">
        <v>371</v>
      </c>
    </row>
    <row r="83" spans="1:16" ht="12.75" customHeight="1" x14ac:dyDescent="0.2">
      <c r="A83" s="27" t="str">
        <f t="shared" si="12"/>
        <v> BBS 90 </v>
      </c>
      <c r="B83" s="16" t="str">
        <f t="shared" si="13"/>
        <v>I</v>
      </c>
      <c r="C83" s="27">
        <f t="shared" si="14"/>
        <v>47481.493000000002</v>
      </c>
      <c r="D83" t="str">
        <f t="shared" si="15"/>
        <v>vis</v>
      </c>
      <c r="E83">
        <f>VLOOKUP(C83,Active!C$21:E$970,3,FALSE)</f>
        <v>9187.9875628344344</v>
      </c>
      <c r="F83" s="16" t="s">
        <v>155</v>
      </c>
      <c r="G83" t="str">
        <f t="shared" si="16"/>
        <v>47481.493</v>
      </c>
      <c r="H83" s="27">
        <f t="shared" si="17"/>
        <v>9188</v>
      </c>
      <c r="I83" s="59" t="s">
        <v>372</v>
      </c>
      <c r="J83" s="60" t="s">
        <v>373</v>
      </c>
      <c r="K83" s="59">
        <v>9188</v>
      </c>
      <c r="L83" s="59" t="s">
        <v>288</v>
      </c>
      <c r="M83" s="60" t="s">
        <v>164</v>
      </c>
      <c r="N83" s="60"/>
      <c r="O83" s="61" t="s">
        <v>307</v>
      </c>
      <c r="P83" s="61" t="s">
        <v>374</v>
      </c>
    </row>
    <row r="84" spans="1:16" ht="12.75" customHeight="1" x14ac:dyDescent="0.2">
      <c r="A84" s="27" t="str">
        <f t="shared" si="12"/>
        <v> BBS 91 </v>
      </c>
      <c r="B84" s="16" t="str">
        <f t="shared" si="13"/>
        <v>I</v>
      </c>
      <c r="C84" s="27">
        <f t="shared" si="14"/>
        <v>47530.381000000001</v>
      </c>
      <c r="D84" t="str">
        <f t="shared" si="15"/>
        <v>vis</v>
      </c>
      <c r="E84">
        <f>VLOOKUP(C84,Active!C$21:E$970,3,FALSE)</f>
        <v>9215.9866487749277</v>
      </c>
      <c r="F84" s="16" t="s">
        <v>155</v>
      </c>
      <c r="G84" t="str">
        <f t="shared" si="16"/>
        <v>47530.381</v>
      </c>
      <c r="H84" s="27">
        <f t="shared" si="17"/>
        <v>9216</v>
      </c>
      <c r="I84" s="59" t="s">
        <v>375</v>
      </c>
      <c r="J84" s="60" t="s">
        <v>376</v>
      </c>
      <c r="K84" s="59">
        <v>9216</v>
      </c>
      <c r="L84" s="59" t="s">
        <v>319</v>
      </c>
      <c r="M84" s="60" t="s">
        <v>164</v>
      </c>
      <c r="N84" s="60"/>
      <c r="O84" s="61" t="s">
        <v>170</v>
      </c>
      <c r="P84" s="61" t="s">
        <v>377</v>
      </c>
    </row>
    <row r="85" spans="1:16" ht="12.75" customHeight="1" x14ac:dyDescent="0.2">
      <c r="A85" s="27" t="str">
        <f t="shared" si="12"/>
        <v> AOEB 2 </v>
      </c>
      <c r="B85" s="16" t="str">
        <f t="shared" si="13"/>
        <v>I</v>
      </c>
      <c r="C85" s="27">
        <f t="shared" si="14"/>
        <v>47535.618000000002</v>
      </c>
      <c r="D85" t="str">
        <f t="shared" si="15"/>
        <v>vis</v>
      </c>
      <c r="E85">
        <f>VLOOKUP(C85,Active!C$21:E$970,3,FALSE)</f>
        <v>9218.9859781209907</v>
      </c>
      <c r="F85" s="16" t="s">
        <v>155</v>
      </c>
      <c r="G85" t="str">
        <f t="shared" si="16"/>
        <v>47535.618</v>
      </c>
      <c r="H85" s="27">
        <f t="shared" si="17"/>
        <v>9219</v>
      </c>
      <c r="I85" s="59" t="s">
        <v>378</v>
      </c>
      <c r="J85" s="60" t="s">
        <v>379</v>
      </c>
      <c r="K85" s="59">
        <v>9219</v>
      </c>
      <c r="L85" s="59" t="s">
        <v>306</v>
      </c>
      <c r="M85" s="60" t="s">
        <v>164</v>
      </c>
      <c r="N85" s="60"/>
      <c r="O85" s="61" t="s">
        <v>359</v>
      </c>
      <c r="P85" s="61" t="s">
        <v>194</v>
      </c>
    </row>
    <row r="86" spans="1:16" ht="12.75" customHeight="1" x14ac:dyDescent="0.2">
      <c r="A86" s="27" t="str">
        <f t="shared" si="12"/>
        <v> BBS 91 </v>
      </c>
      <c r="B86" s="16" t="str">
        <f t="shared" si="13"/>
        <v>I</v>
      </c>
      <c r="C86" s="27">
        <f t="shared" si="14"/>
        <v>47551.336000000003</v>
      </c>
      <c r="D86" t="str">
        <f t="shared" si="15"/>
        <v>vis</v>
      </c>
      <c r="E86">
        <f>VLOOKUP(C86,Active!C$21:E$970,3,FALSE)</f>
        <v>9227.9879751921071</v>
      </c>
      <c r="F86" s="16" t="s">
        <v>155</v>
      </c>
      <c r="G86" t="str">
        <f t="shared" si="16"/>
        <v>47551.336</v>
      </c>
      <c r="H86" s="27">
        <f t="shared" si="17"/>
        <v>9228</v>
      </c>
      <c r="I86" s="59" t="s">
        <v>380</v>
      </c>
      <c r="J86" s="60" t="s">
        <v>381</v>
      </c>
      <c r="K86" s="59">
        <v>9228</v>
      </c>
      <c r="L86" s="59" t="s">
        <v>296</v>
      </c>
      <c r="M86" s="60" t="s">
        <v>164</v>
      </c>
      <c r="N86" s="60"/>
      <c r="O86" s="61" t="s">
        <v>174</v>
      </c>
      <c r="P86" s="61" t="s">
        <v>377</v>
      </c>
    </row>
    <row r="87" spans="1:16" ht="12.75" customHeight="1" x14ac:dyDescent="0.2">
      <c r="A87" s="27" t="str">
        <f t="shared" si="12"/>
        <v> BBS 91 </v>
      </c>
      <c r="B87" s="16" t="str">
        <f t="shared" si="13"/>
        <v>I</v>
      </c>
      <c r="C87" s="27">
        <f t="shared" si="14"/>
        <v>47558.324000000001</v>
      </c>
      <c r="D87" t="str">
        <f t="shared" si="15"/>
        <v>vis</v>
      </c>
      <c r="E87">
        <f>VLOOKUP(C87,Active!C$21:E$970,3,FALSE)</f>
        <v>9231.9901354881331</v>
      </c>
      <c r="F87" s="16" t="s">
        <v>155</v>
      </c>
      <c r="G87" t="str">
        <f t="shared" si="16"/>
        <v>47558.324</v>
      </c>
      <c r="H87" s="27">
        <f t="shared" si="17"/>
        <v>9232</v>
      </c>
      <c r="I87" s="59" t="s">
        <v>382</v>
      </c>
      <c r="J87" s="60" t="s">
        <v>383</v>
      </c>
      <c r="K87" s="59">
        <v>9232</v>
      </c>
      <c r="L87" s="59" t="s">
        <v>384</v>
      </c>
      <c r="M87" s="60" t="s">
        <v>164</v>
      </c>
      <c r="N87" s="60"/>
      <c r="O87" s="61" t="s">
        <v>307</v>
      </c>
      <c r="P87" s="61" t="s">
        <v>377</v>
      </c>
    </row>
    <row r="88" spans="1:16" ht="12.75" customHeight="1" x14ac:dyDescent="0.2">
      <c r="A88" s="27" t="str">
        <f t="shared" si="12"/>
        <v> BBS 91 </v>
      </c>
      <c r="B88" s="16" t="str">
        <f t="shared" si="13"/>
        <v>I</v>
      </c>
      <c r="C88" s="27">
        <f t="shared" si="14"/>
        <v>47565.303</v>
      </c>
      <c r="D88" t="str">
        <f t="shared" si="15"/>
        <v>vis</v>
      </c>
      <c r="E88">
        <f>VLOOKUP(C88,Active!C$21:E$970,3,FALSE)</f>
        <v>9235.9871413132569</v>
      </c>
      <c r="F88" s="16" t="s">
        <v>155</v>
      </c>
      <c r="G88" t="str">
        <f t="shared" si="16"/>
        <v>47565.303</v>
      </c>
      <c r="H88" s="27">
        <f t="shared" si="17"/>
        <v>9236</v>
      </c>
      <c r="I88" s="59" t="s">
        <v>385</v>
      </c>
      <c r="J88" s="60" t="s">
        <v>386</v>
      </c>
      <c r="K88" s="59">
        <v>9236</v>
      </c>
      <c r="L88" s="59" t="s">
        <v>288</v>
      </c>
      <c r="M88" s="60" t="s">
        <v>164</v>
      </c>
      <c r="N88" s="60"/>
      <c r="O88" s="61" t="s">
        <v>387</v>
      </c>
      <c r="P88" s="61" t="s">
        <v>377</v>
      </c>
    </row>
    <row r="89" spans="1:16" ht="12.75" customHeight="1" x14ac:dyDescent="0.2">
      <c r="A89" s="27" t="str">
        <f t="shared" si="12"/>
        <v> BBS 91 </v>
      </c>
      <c r="B89" s="16" t="str">
        <f t="shared" si="13"/>
        <v>I</v>
      </c>
      <c r="C89" s="27">
        <f t="shared" si="14"/>
        <v>47565.307000000001</v>
      </c>
      <c r="D89" t="str">
        <f t="shared" si="15"/>
        <v>vis</v>
      </c>
      <c r="E89">
        <f>VLOOKUP(C89,Active!C$21:E$970,3,FALSE)</f>
        <v>9235.9894321892134</v>
      </c>
      <c r="F89" s="16" t="s">
        <v>155</v>
      </c>
      <c r="G89" t="str">
        <f t="shared" si="16"/>
        <v>47565.307</v>
      </c>
      <c r="H89" s="27">
        <f t="shared" si="17"/>
        <v>9236</v>
      </c>
      <c r="I89" s="59" t="s">
        <v>388</v>
      </c>
      <c r="J89" s="60" t="s">
        <v>389</v>
      </c>
      <c r="K89" s="59">
        <v>9236</v>
      </c>
      <c r="L89" s="59" t="s">
        <v>367</v>
      </c>
      <c r="M89" s="60" t="s">
        <v>164</v>
      </c>
      <c r="N89" s="60"/>
      <c r="O89" s="61" t="s">
        <v>307</v>
      </c>
      <c r="P89" s="61" t="s">
        <v>377</v>
      </c>
    </row>
    <row r="90" spans="1:16" ht="12.75" customHeight="1" x14ac:dyDescent="0.2">
      <c r="A90" s="27" t="str">
        <f t="shared" si="12"/>
        <v> BBS 92 </v>
      </c>
      <c r="B90" s="16" t="str">
        <f t="shared" si="13"/>
        <v>I</v>
      </c>
      <c r="C90" s="27">
        <f t="shared" si="14"/>
        <v>47769.588000000003</v>
      </c>
      <c r="D90" t="str">
        <f t="shared" si="15"/>
        <v>vis</v>
      </c>
      <c r="E90">
        <f>VLOOKUP(C90,Active!C$21:E$970,3,FALSE)</f>
        <v>9352.9850400072883</v>
      </c>
      <c r="F90" s="16" t="s">
        <v>155</v>
      </c>
      <c r="G90" t="str">
        <f t="shared" si="16"/>
        <v>47769.588</v>
      </c>
      <c r="H90" s="27">
        <f t="shared" si="17"/>
        <v>9353</v>
      </c>
      <c r="I90" s="59" t="s">
        <v>390</v>
      </c>
      <c r="J90" s="60" t="s">
        <v>391</v>
      </c>
      <c r="K90" s="59">
        <v>9353</v>
      </c>
      <c r="L90" s="59" t="s">
        <v>329</v>
      </c>
      <c r="M90" s="60" t="s">
        <v>164</v>
      </c>
      <c r="N90" s="60"/>
      <c r="O90" s="61" t="s">
        <v>174</v>
      </c>
      <c r="P90" s="61" t="s">
        <v>392</v>
      </c>
    </row>
    <row r="91" spans="1:16" ht="12.75" customHeight="1" x14ac:dyDescent="0.2">
      <c r="A91" s="27" t="str">
        <f t="shared" si="12"/>
        <v> AOEB 2 </v>
      </c>
      <c r="B91" s="16" t="str">
        <f t="shared" si="13"/>
        <v>I</v>
      </c>
      <c r="C91" s="27">
        <f t="shared" si="14"/>
        <v>47919.749000000003</v>
      </c>
      <c r="D91" t="str">
        <f t="shared" si="15"/>
        <v>vis</v>
      </c>
      <c r="E91">
        <f>VLOOKUP(C91,Active!C$21:E$970,3,FALSE)</f>
        <v>9438.9850961337488</v>
      </c>
      <c r="F91" s="16" t="s">
        <v>155</v>
      </c>
      <c r="G91" t="str">
        <f t="shared" si="16"/>
        <v>47919.749</v>
      </c>
      <c r="H91" s="27">
        <f t="shared" si="17"/>
        <v>9439</v>
      </c>
      <c r="I91" s="59" t="s">
        <v>393</v>
      </c>
      <c r="J91" s="60" t="s">
        <v>394</v>
      </c>
      <c r="K91" s="59">
        <v>9439</v>
      </c>
      <c r="L91" s="59" t="s">
        <v>329</v>
      </c>
      <c r="M91" s="60" t="s">
        <v>164</v>
      </c>
      <c r="N91" s="60"/>
      <c r="O91" s="61" t="s">
        <v>193</v>
      </c>
      <c r="P91" s="61" t="s">
        <v>194</v>
      </c>
    </row>
    <row r="92" spans="1:16" ht="12.75" customHeight="1" x14ac:dyDescent="0.2">
      <c r="A92" s="27" t="str">
        <f t="shared" si="12"/>
        <v> BBS 96 </v>
      </c>
      <c r="B92" s="16" t="str">
        <f t="shared" si="13"/>
        <v>I</v>
      </c>
      <c r="C92" s="27">
        <f t="shared" si="14"/>
        <v>48174.663</v>
      </c>
      <c r="D92" t="str">
        <f t="shared" si="15"/>
        <v>vis</v>
      </c>
      <c r="E92">
        <f>VLOOKUP(C92,Active!C$21:E$970,3,FALSE)</f>
        <v>9584.9791845283416</v>
      </c>
      <c r="F92" s="16" t="s">
        <v>155</v>
      </c>
      <c r="G92" t="str">
        <f t="shared" si="16"/>
        <v>48174.663</v>
      </c>
      <c r="H92" s="27">
        <f t="shared" si="17"/>
        <v>9585</v>
      </c>
      <c r="I92" s="59" t="s">
        <v>395</v>
      </c>
      <c r="J92" s="60" t="s">
        <v>396</v>
      </c>
      <c r="K92" s="59">
        <v>9585</v>
      </c>
      <c r="L92" s="59" t="s">
        <v>397</v>
      </c>
      <c r="M92" s="60" t="s">
        <v>164</v>
      </c>
      <c r="N92" s="60"/>
      <c r="O92" s="61" t="s">
        <v>174</v>
      </c>
      <c r="P92" s="61" t="s">
        <v>398</v>
      </c>
    </row>
    <row r="93" spans="1:16" ht="12.75" customHeight="1" x14ac:dyDescent="0.2">
      <c r="A93" s="27" t="str">
        <f t="shared" si="12"/>
        <v> AOEB 2 </v>
      </c>
      <c r="B93" s="16" t="str">
        <f t="shared" si="13"/>
        <v>I</v>
      </c>
      <c r="C93" s="27">
        <f t="shared" si="14"/>
        <v>48298.644</v>
      </c>
      <c r="D93" t="str">
        <f t="shared" si="15"/>
        <v>vis</v>
      </c>
      <c r="E93">
        <f>VLOOKUP(C93,Active!C$21:E$970,3,FALSE)</f>
        <v>9655.9854575194295</v>
      </c>
      <c r="F93" s="16" t="s">
        <v>155</v>
      </c>
      <c r="G93" t="str">
        <f t="shared" si="16"/>
        <v>48298.644</v>
      </c>
      <c r="H93" s="27">
        <f t="shared" si="17"/>
        <v>9656</v>
      </c>
      <c r="I93" s="59" t="s">
        <v>399</v>
      </c>
      <c r="J93" s="60" t="s">
        <v>400</v>
      </c>
      <c r="K93" s="59">
        <v>9656</v>
      </c>
      <c r="L93" s="59" t="s">
        <v>301</v>
      </c>
      <c r="M93" s="60" t="s">
        <v>164</v>
      </c>
      <c r="N93" s="60"/>
      <c r="O93" s="61" t="s">
        <v>222</v>
      </c>
      <c r="P93" s="61" t="s">
        <v>194</v>
      </c>
    </row>
    <row r="94" spans="1:16" ht="12.75" customHeight="1" x14ac:dyDescent="0.2">
      <c r="A94" s="27" t="str">
        <f t="shared" si="12"/>
        <v> BBS 97 </v>
      </c>
      <c r="B94" s="16" t="str">
        <f t="shared" si="13"/>
        <v>I</v>
      </c>
      <c r="C94" s="27">
        <f t="shared" si="14"/>
        <v>48307.374000000003</v>
      </c>
      <c r="D94" t="str">
        <f t="shared" si="15"/>
        <v>vis</v>
      </c>
      <c r="E94">
        <f>VLOOKUP(C94,Active!C$21:E$970,3,FALSE)</f>
        <v>9660.9852942945199</v>
      </c>
      <c r="F94" s="16" t="s">
        <v>155</v>
      </c>
      <c r="G94" t="str">
        <f t="shared" si="16"/>
        <v>48307.374</v>
      </c>
      <c r="H94" s="27">
        <f t="shared" si="17"/>
        <v>9661</v>
      </c>
      <c r="I94" s="59" t="s">
        <v>401</v>
      </c>
      <c r="J94" s="60" t="s">
        <v>402</v>
      </c>
      <c r="K94" s="59">
        <v>9661</v>
      </c>
      <c r="L94" s="59" t="s">
        <v>329</v>
      </c>
      <c r="M94" s="60" t="s">
        <v>164</v>
      </c>
      <c r="N94" s="60"/>
      <c r="O94" s="61" t="s">
        <v>174</v>
      </c>
      <c r="P94" s="61" t="s">
        <v>403</v>
      </c>
    </row>
    <row r="95" spans="1:16" ht="12.75" customHeight="1" x14ac:dyDescent="0.2">
      <c r="A95" s="27" t="str">
        <f t="shared" si="12"/>
        <v> BBS 99 </v>
      </c>
      <c r="B95" s="16" t="str">
        <f t="shared" si="13"/>
        <v>I</v>
      </c>
      <c r="C95" s="27">
        <f t="shared" si="14"/>
        <v>48623.409</v>
      </c>
      <c r="D95" t="str">
        <f t="shared" si="15"/>
        <v>vis</v>
      </c>
      <c r="E95">
        <f>VLOOKUP(C95,Active!C$21:E$970,3,FALSE)</f>
        <v>9841.9845400236081</v>
      </c>
      <c r="F95" s="16" t="s">
        <v>155</v>
      </c>
      <c r="G95" t="str">
        <f t="shared" si="16"/>
        <v>48623.409</v>
      </c>
      <c r="H95" s="27">
        <f t="shared" si="17"/>
        <v>9842</v>
      </c>
      <c r="I95" s="59" t="s">
        <v>404</v>
      </c>
      <c r="J95" s="60" t="s">
        <v>405</v>
      </c>
      <c r="K95" s="59">
        <v>9842</v>
      </c>
      <c r="L95" s="59" t="s">
        <v>315</v>
      </c>
      <c r="M95" s="60" t="s">
        <v>164</v>
      </c>
      <c r="N95" s="60"/>
      <c r="O95" s="61" t="s">
        <v>174</v>
      </c>
      <c r="P95" s="61" t="s">
        <v>406</v>
      </c>
    </row>
    <row r="96" spans="1:16" ht="12.75" customHeight="1" x14ac:dyDescent="0.2">
      <c r="A96" s="27" t="str">
        <f t="shared" si="12"/>
        <v> BBS 100 </v>
      </c>
      <c r="B96" s="16" t="str">
        <f t="shared" si="13"/>
        <v>I</v>
      </c>
      <c r="C96" s="27">
        <f t="shared" si="14"/>
        <v>48651.347000000002</v>
      </c>
      <c r="D96" t="str">
        <f t="shared" si="15"/>
        <v>vis</v>
      </c>
      <c r="E96">
        <f>VLOOKUP(C96,Active!C$21:E$970,3,FALSE)</f>
        <v>9857.9851631418696</v>
      </c>
      <c r="F96" s="16" t="s">
        <v>155</v>
      </c>
      <c r="G96" t="str">
        <f t="shared" si="16"/>
        <v>48651.347</v>
      </c>
      <c r="H96" s="27">
        <f t="shared" si="17"/>
        <v>9858</v>
      </c>
      <c r="I96" s="59" t="s">
        <v>407</v>
      </c>
      <c r="J96" s="60" t="s">
        <v>408</v>
      </c>
      <c r="K96" s="59">
        <v>9858</v>
      </c>
      <c r="L96" s="59" t="s">
        <v>329</v>
      </c>
      <c r="M96" s="60" t="s">
        <v>164</v>
      </c>
      <c r="N96" s="60"/>
      <c r="O96" s="61" t="s">
        <v>170</v>
      </c>
      <c r="P96" s="61" t="s">
        <v>409</v>
      </c>
    </row>
    <row r="97" spans="1:16" ht="12.75" customHeight="1" x14ac:dyDescent="0.2">
      <c r="A97" s="27" t="str">
        <f t="shared" si="12"/>
        <v> BBS 103 </v>
      </c>
      <c r="B97" s="16" t="str">
        <f t="shared" si="13"/>
        <v>I</v>
      </c>
      <c r="C97" s="27">
        <f t="shared" si="14"/>
        <v>49002.3</v>
      </c>
      <c r="D97" t="str">
        <f t="shared" si="15"/>
        <v>vis</v>
      </c>
      <c r="E97">
        <f>VLOOKUP(C97,Active!C$21:E$970,3,FALSE)</f>
        <v>10058.982610533336</v>
      </c>
      <c r="F97" s="16" t="s">
        <v>155</v>
      </c>
      <c r="G97" t="str">
        <f t="shared" si="16"/>
        <v>49002.300</v>
      </c>
      <c r="H97" s="27">
        <f t="shared" si="17"/>
        <v>10059</v>
      </c>
      <c r="I97" s="59" t="s">
        <v>410</v>
      </c>
      <c r="J97" s="60" t="s">
        <v>411</v>
      </c>
      <c r="K97" s="59">
        <v>10059</v>
      </c>
      <c r="L97" s="59" t="s">
        <v>412</v>
      </c>
      <c r="M97" s="60" t="s">
        <v>164</v>
      </c>
      <c r="N97" s="60"/>
      <c r="O97" s="61" t="s">
        <v>170</v>
      </c>
      <c r="P97" s="61" t="s">
        <v>413</v>
      </c>
    </row>
    <row r="98" spans="1:16" ht="12.75" customHeight="1" x14ac:dyDescent="0.2">
      <c r="A98" s="27" t="str">
        <f t="shared" si="12"/>
        <v> AOEB 2 </v>
      </c>
      <c r="B98" s="16" t="str">
        <f t="shared" si="13"/>
        <v>I</v>
      </c>
      <c r="C98" s="27">
        <f t="shared" si="14"/>
        <v>49335.796000000002</v>
      </c>
      <c r="D98" t="str">
        <f t="shared" si="15"/>
        <v>vis</v>
      </c>
      <c r="E98">
        <f>VLOOKUP(C98,Active!C$21:E$970,3,FALSE)</f>
        <v>10249.982102531592</v>
      </c>
      <c r="F98" s="16" t="s">
        <v>155</v>
      </c>
      <c r="G98" t="str">
        <f t="shared" si="16"/>
        <v>49335.796</v>
      </c>
      <c r="H98" s="27">
        <f t="shared" si="17"/>
        <v>10250</v>
      </c>
      <c r="I98" s="59" t="s">
        <v>414</v>
      </c>
      <c r="J98" s="60" t="s">
        <v>415</v>
      </c>
      <c r="K98" s="59">
        <v>10250</v>
      </c>
      <c r="L98" s="59" t="s">
        <v>370</v>
      </c>
      <c r="M98" s="60" t="s">
        <v>164</v>
      </c>
      <c r="N98" s="60"/>
      <c r="O98" s="61" t="s">
        <v>316</v>
      </c>
      <c r="P98" s="61" t="s">
        <v>194</v>
      </c>
    </row>
    <row r="99" spans="1:16" ht="12.75" customHeight="1" x14ac:dyDescent="0.2">
      <c r="A99" s="27" t="str">
        <f t="shared" si="12"/>
        <v>OEJV 0060 </v>
      </c>
      <c r="B99" s="16" t="str">
        <f t="shared" si="13"/>
        <v>I</v>
      </c>
      <c r="C99" s="27">
        <f t="shared" si="14"/>
        <v>49632.633000000002</v>
      </c>
      <c r="D99" t="str">
        <f t="shared" si="15"/>
        <v>vis</v>
      </c>
      <c r="E99">
        <f>VLOOKUP(C99,Active!C$21:E$970,3,FALSE)</f>
        <v>10419.986289107403</v>
      </c>
      <c r="F99" s="16" t="s">
        <v>155</v>
      </c>
      <c r="G99" t="str">
        <f t="shared" si="16"/>
        <v>49632.633</v>
      </c>
      <c r="H99" s="27">
        <f t="shared" si="17"/>
        <v>10420</v>
      </c>
      <c r="I99" s="59" t="s">
        <v>416</v>
      </c>
      <c r="J99" s="60" t="s">
        <v>417</v>
      </c>
      <c r="K99" s="59">
        <v>10420</v>
      </c>
      <c r="L99" s="59" t="s">
        <v>306</v>
      </c>
      <c r="M99" s="60" t="s">
        <v>164</v>
      </c>
      <c r="N99" s="60"/>
      <c r="O99" s="61" t="s">
        <v>418</v>
      </c>
      <c r="P99" s="62" t="s">
        <v>419</v>
      </c>
    </row>
    <row r="100" spans="1:16" ht="12.75" customHeight="1" x14ac:dyDescent="0.2">
      <c r="A100" s="27" t="str">
        <f t="shared" si="12"/>
        <v> BBS 108 </v>
      </c>
      <c r="B100" s="16" t="str">
        <f t="shared" si="13"/>
        <v>I</v>
      </c>
      <c r="C100" s="27">
        <f t="shared" si="14"/>
        <v>49737.394999999997</v>
      </c>
      <c r="D100" t="str">
        <f t="shared" si="15"/>
        <v>vis</v>
      </c>
      <c r="E100">
        <f>VLOOKUP(C100,Active!C$21:E$970,3,FALSE)</f>
        <v>10479.985475846435</v>
      </c>
      <c r="F100" s="16" t="s">
        <v>155</v>
      </c>
      <c r="G100" t="str">
        <f t="shared" si="16"/>
        <v>49737.395</v>
      </c>
      <c r="H100" s="27">
        <f t="shared" si="17"/>
        <v>10480</v>
      </c>
      <c r="I100" s="59" t="s">
        <v>420</v>
      </c>
      <c r="J100" s="60" t="s">
        <v>421</v>
      </c>
      <c r="K100" s="59">
        <v>10480</v>
      </c>
      <c r="L100" s="59" t="s">
        <v>301</v>
      </c>
      <c r="M100" s="60" t="s">
        <v>164</v>
      </c>
      <c r="N100" s="60"/>
      <c r="O100" s="61" t="s">
        <v>174</v>
      </c>
      <c r="P100" s="61" t="s">
        <v>422</v>
      </c>
    </row>
    <row r="101" spans="1:16" ht="12.75" customHeight="1" x14ac:dyDescent="0.2">
      <c r="A101" s="27" t="str">
        <f t="shared" si="12"/>
        <v> BBS 108 </v>
      </c>
      <c r="B101" s="16" t="str">
        <f t="shared" si="13"/>
        <v>I</v>
      </c>
      <c r="C101" s="27">
        <f t="shared" si="14"/>
        <v>49779.3</v>
      </c>
      <c r="D101" t="str">
        <f t="shared" si="15"/>
        <v>vis</v>
      </c>
      <c r="E101">
        <f>VLOOKUP(C101,Active!C$21:E$970,3,FALSE)</f>
        <v>10503.98526508585</v>
      </c>
      <c r="F101" s="16" t="s">
        <v>155</v>
      </c>
      <c r="G101" t="str">
        <f t="shared" si="16"/>
        <v>49779.300</v>
      </c>
      <c r="H101" s="27">
        <f t="shared" si="17"/>
        <v>10504</v>
      </c>
      <c r="I101" s="59" t="s">
        <v>423</v>
      </c>
      <c r="J101" s="60" t="s">
        <v>424</v>
      </c>
      <c r="K101" s="59">
        <v>10504</v>
      </c>
      <c r="L101" s="59" t="s">
        <v>329</v>
      </c>
      <c r="M101" s="60" t="s">
        <v>164</v>
      </c>
      <c r="N101" s="60"/>
      <c r="O101" s="61" t="s">
        <v>170</v>
      </c>
      <c r="P101" s="61" t="s">
        <v>422</v>
      </c>
    </row>
    <row r="102" spans="1:16" ht="12.75" customHeight="1" x14ac:dyDescent="0.2">
      <c r="A102" s="27" t="str">
        <f t="shared" si="12"/>
        <v> BBS 108 </v>
      </c>
      <c r="B102" s="16" t="str">
        <f t="shared" si="13"/>
        <v>I</v>
      </c>
      <c r="C102" s="27">
        <f t="shared" si="14"/>
        <v>49786.28</v>
      </c>
      <c r="D102" t="str">
        <f t="shared" si="15"/>
        <v>vis</v>
      </c>
      <c r="E102">
        <f>VLOOKUP(C102,Active!C$21:E$970,3,FALSE)</f>
        <v>10507.982843629961</v>
      </c>
      <c r="F102" s="16" t="s">
        <v>155</v>
      </c>
      <c r="G102" t="str">
        <f t="shared" si="16"/>
        <v>49786.280</v>
      </c>
      <c r="H102" s="27">
        <f t="shared" si="17"/>
        <v>10508</v>
      </c>
      <c r="I102" s="59" t="s">
        <v>425</v>
      </c>
      <c r="J102" s="60" t="s">
        <v>426</v>
      </c>
      <c r="K102" s="59">
        <v>10508</v>
      </c>
      <c r="L102" s="59" t="s">
        <v>412</v>
      </c>
      <c r="M102" s="60" t="s">
        <v>164</v>
      </c>
      <c r="N102" s="60"/>
      <c r="O102" s="61" t="s">
        <v>170</v>
      </c>
      <c r="P102" s="61" t="s">
        <v>422</v>
      </c>
    </row>
    <row r="103" spans="1:16" ht="12.75" customHeight="1" x14ac:dyDescent="0.2">
      <c r="A103" s="27" t="str">
        <f t="shared" si="12"/>
        <v> BBS 111 </v>
      </c>
      <c r="B103" s="16" t="str">
        <f t="shared" si="13"/>
        <v>I</v>
      </c>
      <c r="C103" s="27">
        <f t="shared" si="14"/>
        <v>50123.264000000003</v>
      </c>
      <c r="D103" t="str">
        <f t="shared" si="15"/>
        <v>vis</v>
      </c>
      <c r="E103">
        <f>VLOOKUP(C103,Active!C$21:E$970,3,FALSE)</f>
        <v>10700.9799794623</v>
      </c>
      <c r="F103" s="16" t="s">
        <v>155</v>
      </c>
      <c r="G103" t="str">
        <f t="shared" si="16"/>
        <v>50123.264</v>
      </c>
      <c r="H103" s="27">
        <f t="shared" si="17"/>
        <v>10701</v>
      </c>
      <c r="I103" s="59" t="s">
        <v>427</v>
      </c>
      <c r="J103" s="60" t="s">
        <v>428</v>
      </c>
      <c r="K103" s="59">
        <v>10701</v>
      </c>
      <c r="L103" s="59" t="s">
        <v>429</v>
      </c>
      <c r="M103" s="60" t="s">
        <v>164</v>
      </c>
      <c r="N103" s="60"/>
      <c r="O103" s="61" t="s">
        <v>174</v>
      </c>
      <c r="P103" s="61" t="s">
        <v>430</v>
      </c>
    </row>
    <row r="104" spans="1:16" ht="12.75" customHeight="1" x14ac:dyDescent="0.2">
      <c r="A104" s="27" t="str">
        <f t="shared" si="12"/>
        <v> BBS 114 </v>
      </c>
      <c r="B104" s="16" t="str">
        <f t="shared" si="13"/>
        <v>I</v>
      </c>
      <c r="C104" s="27">
        <f t="shared" si="14"/>
        <v>50453.286</v>
      </c>
      <c r="D104" t="str">
        <f t="shared" si="15"/>
        <v>vis</v>
      </c>
      <c r="E104">
        <f>VLOOKUP(C104,Active!C$21:E$970,3,FALSE)</f>
        <v>10889.989845692324</v>
      </c>
      <c r="F104" s="16" t="s">
        <v>155</v>
      </c>
      <c r="G104" t="str">
        <f t="shared" si="16"/>
        <v>50453.286</v>
      </c>
      <c r="H104" s="27">
        <f t="shared" si="17"/>
        <v>10890</v>
      </c>
      <c r="I104" s="59" t="s">
        <v>431</v>
      </c>
      <c r="J104" s="60" t="s">
        <v>432</v>
      </c>
      <c r="K104" s="59">
        <v>10890</v>
      </c>
      <c r="L104" s="59" t="s">
        <v>367</v>
      </c>
      <c r="M104" s="60" t="s">
        <v>164</v>
      </c>
      <c r="N104" s="60"/>
      <c r="O104" s="61" t="s">
        <v>174</v>
      </c>
      <c r="P104" s="61" t="s">
        <v>433</v>
      </c>
    </row>
    <row r="105" spans="1:16" ht="12.75" customHeight="1" x14ac:dyDescent="0.2">
      <c r="A105" s="27" t="str">
        <f t="shared" si="12"/>
        <v> BBS 117 </v>
      </c>
      <c r="B105" s="16" t="str">
        <f t="shared" si="13"/>
        <v>I</v>
      </c>
      <c r="C105" s="27">
        <f t="shared" si="14"/>
        <v>50844.404000000002</v>
      </c>
      <c r="D105" t="str">
        <f t="shared" si="15"/>
        <v>vis</v>
      </c>
      <c r="E105">
        <f>VLOOKUP(C105,Active!C$21:E$970,3,FALSE)</f>
        <v>11113.990551282121</v>
      </c>
      <c r="F105" s="16" t="s">
        <v>155</v>
      </c>
      <c r="G105" t="str">
        <f t="shared" si="16"/>
        <v>50844.404</v>
      </c>
      <c r="H105" s="27">
        <f t="shared" si="17"/>
        <v>11114</v>
      </c>
      <c r="I105" s="59" t="s">
        <v>434</v>
      </c>
      <c r="J105" s="60" t="s">
        <v>435</v>
      </c>
      <c r="K105" s="59">
        <v>11114</v>
      </c>
      <c r="L105" s="59" t="s">
        <v>335</v>
      </c>
      <c r="M105" s="60" t="s">
        <v>164</v>
      </c>
      <c r="N105" s="60"/>
      <c r="O105" s="61" t="s">
        <v>174</v>
      </c>
      <c r="P105" s="61" t="s">
        <v>436</v>
      </c>
    </row>
    <row r="106" spans="1:16" ht="12.75" customHeight="1" x14ac:dyDescent="0.2">
      <c r="A106" s="27" t="str">
        <f t="shared" si="12"/>
        <v>IBVS 5594 </v>
      </c>
      <c r="B106" s="16" t="str">
        <f t="shared" si="13"/>
        <v>I</v>
      </c>
      <c r="C106" s="27">
        <f t="shared" si="14"/>
        <v>52267.433199999999</v>
      </c>
      <c r="D106" t="str">
        <f t="shared" si="15"/>
        <v>vis</v>
      </c>
      <c r="E106">
        <f>VLOOKUP(C106,Active!C$21:E$970,3,FALSE)</f>
        <v>11928.986396205852</v>
      </c>
      <c r="F106" s="16" t="s">
        <v>155</v>
      </c>
      <c r="G106" t="str">
        <f t="shared" si="16"/>
        <v>52267.4332</v>
      </c>
      <c r="H106" s="27">
        <f t="shared" si="17"/>
        <v>11929</v>
      </c>
      <c r="I106" s="59" t="s">
        <v>437</v>
      </c>
      <c r="J106" s="60" t="s">
        <v>438</v>
      </c>
      <c r="K106" s="59">
        <v>11929</v>
      </c>
      <c r="L106" s="59" t="s">
        <v>439</v>
      </c>
      <c r="M106" s="60" t="s">
        <v>440</v>
      </c>
      <c r="N106" s="60" t="s">
        <v>441</v>
      </c>
      <c r="O106" s="61" t="s">
        <v>442</v>
      </c>
      <c r="P106" s="62" t="s">
        <v>443</v>
      </c>
    </row>
    <row r="107" spans="1:16" ht="12.75" customHeight="1" x14ac:dyDescent="0.2">
      <c r="A107" s="27" t="str">
        <f t="shared" ref="A107:A138" si="18">P107</f>
        <v> BBS 129 </v>
      </c>
      <c r="B107" s="16" t="str">
        <f t="shared" ref="B107:B138" si="19">IF(H107=INT(H107),"I","II")</f>
        <v>I</v>
      </c>
      <c r="C107" s="27">
        <f t="shared" ref="C107:C138" si="20">1*G107</f>
        <v>52534.580999999998</v>
      </c>
      <c r="D107" t="str">
        <f t="shared" ref="D107:D138" si="21">VLOOKUP(F107,I$1:J$5,2,FALSE)</f>
        <v>vis</v>
      </c>
      <c r="E107">
        <f>VLOOKUP(C107,Active!C$21:E$970,3,FALSE)</f>
        <v>12081.987014169641</v>
      </c>
      <c r="F107" s="16" t="s">
        <v>155</v>
      </c>
      <c r="G107" t="str">
        <f t="shared" ref="G107:G138" si="22">MID(I107,3,LEN(I107)-3)</f>
        <v>52534.581</v>
      </c>
      <c r="H107" s="27">
        <f t="shared" ref="H107:H138" si="23">1*K107</f>
        <v>12082</v>
      </c>
      <c r="I107" s="59" t="s">
        <v>444</v>
      </c>
      <c r="J107" s="60" t="s">
        <v>445</v>
      </c>
      <c r="K107" s="59">
        <v>12082</v>
      </c>
      <c r="L107" s="59" t="s">
        <v>319</v>
      </c>
      <c r="M107" s="60" t="s">
        <v>164</v>
      </c>
      <c r="N107" s="60"/>
      <c r="O107" s="61" t="s">
        <v>174</v>
      </c>
      <c r="P107" s="61" t="s">
        <v>446</v>
      </c>
    </row>
    <row r="108" spans="1:16" ht="12.75" customHeight="1" x14ac:dyDescent="0.2">
      <c r="A108" s="27" t="str">
        <f t="shared" si="18"/>
        <v> BBS 130 </v>
      </c>
      <c r="B108" s="16" t="str">
        <f t="shared" si="19"/>
        <v>I</v>
      </c>
      <c r="C108" s="27">
        <f t="shared" si="20"/>
        <v>52997.281999999999</v>
      </c>
      <c r="D108" t="str">
        <f t="shared" si="21"/>
        <v>vis</v>
      </c>
      <c r="E108">
        <f>VLOOKUP(C108,Active!C$21:E$970,3,FALSE)</f>
        <v>12346.984663158191</v>
      </c>
      <c r="F108" s="16" t="s">
        <v>155</v>
      </c>
      <c r="G108" t="str">
        <f t="shared" si="22"/>
        <v>52997.282</v>
      </c>
      <c r="H108" s="27">
        <f t="shared" si="23"/>
        <v>12347</v>
      </c>
      <c r="I108" s="59" t="s">
        <v>447</v>
      </c>
      <c r="J108" s="60" t="s">
        <v>448</v>
      </c>
      <c r="K108" s="59">
        <v>12347</v>
      </c>
      <c r="L108" s="59" t="s">
        <v>315</v>
      </c>
      <c r="M108" s="60" t="s">
        <v>164</v>
      </c>
      <c r="N108" s="60"/>
      <c r="O108" s="61" t="s">
        <v>174</v>
      </c>
      <c r="P108" s="61" t="s">
        <v>449</v>
      </c>
    </row>
    <row r="109" spans="1:16" ht="12.75" customHeight="1" x14ac:dyDescent="0.2">
      <c r="A109" s="27" t="str">
        <f t="shared" si="18"/>
        <v>OEJV 0003 </v>
      </c>
      <c r="B109" s="16" t="str">
        <f t="shared" si="19"/>
        <v>I</v>
      </c>
      <c r="C109" s="27">
        <f t="shared" si="20"/>
        <v>53283.637000000002</v>
      </c>
      <c r="D109" t="str">
        <f t="shared" si="21"/>
        <v>vis</v>
      </c>
      <c r="E109">
        <f>VLOOKUP(C109,Active!C$21:E$970,3,FALSE)</f>
        <v>12510.985609289963</v>
      </c>
      <c r="F109" s="16" t="s">
        <v>155</v>
      </c>
      <c r="G109" t="str">
        <f t="shared" si="22"/>
        <v>53283.637</v>
      </c>
      <c r="H109" s="27">
        <f t="shared" si="23"/>
        <v>12511</v>
      </c>
      <c r="I109" s="59" t="s">
        <v>450</v>
      </c>
      <c r="J109" s="60" t="s">
        <v>451</v>
      </c>
      <c r="K109" s="59">
        <v>12511</v>
      </c>
      <c r="L109" s="59" t="s">
        <v>301</v>
      </c>
      <c r="M109" s="60" t="s">
        <v>164</v>
      </c>
      <c r="N109" s="60"/>
      <c r="O109" s="61" t="s">
        <v>174</v>
      </c>
      <c r="P109" s="62" t="s">
        <v>452</v>
      </c>
    </row>
    <row r="110" spans="1:16" x14ac:dyDescent="0.2">
      <c r="A110" s="27" t="str">
        <f t="shared" si="18"/>
        <v>IBVS 5893 </v>
      </c>
      <c r="B110" s="16" t="str">
        <f t="shared" si="19"/>
        <v>I</v>
      </c>
      <c r="C110" s="27">
        <f t="shared" si="20"/>
        <v>54116.501900000003</v>
      </c>
      <c r="D110" t="str">
        <f t="shared" si="21"/>
        <v>vis</v>
      </c>
      <c r="E110">
        <f>VLOOKUP(C110,Active!C$21:E$970,3,FALSE)</f>
        <v>12987.983152898218</v>
      </c>
      <c r="F110" s="16" t="s">
        <v>155</v>
      </c>
      <c r="G110" t="str">
        <f t="shared" si="22"/>
        <v>54116.5019</v>
      </c>
      <c r="H110" s="27">
        <f t="shared" si="23"/>
        <v>12988</v>
      </c>
      <c r="I110" s="59" t="s">
        <v>453</v>
      </c>
      <c r="J110" s="60" t="s">
        <v>454</v>
      </c>
      <c r="K110" s="59">
        <v>12988</v>
      </c>
      <c r="L110" s="59" t="s">
        <v>455</v>
      </c>
      <c r="M110" s="60" t="s">
        <v>456</v>
      </c>
      <c r="N110" s="60" t="s">
        <v>150</v>
      </c>
      <c r="O110" s="61" t="s">
        <v>457</v>
      </c>
      <c r="P110" s="62" t="s">
        <v>458</v>
      </c>
    </row>
    <row r="111" spans="1:16" ht="25.5" x14ac:dyDescent="0.2">
      <c r="A111" s="27" t="str">
        <f t="shared" si="18"/>
        <v>IBVS 5931 </v>
      </c>
      <c r="B111" s="16" t="str">
        <f t="shared" si="19"/>
        <v>I</v>
      </c>
      <c r="C111" s="27">
        <f t="shared" si="20"/>
        <v>54153.167000000001</v>
      </c>
      <c r="D111" t="str">
        <f t="shared" si="21"/>
        <v>vis</v>
      </c>
      <c r="E111">
        <f>VLOOKUP(C111,Active!C$21:E$970,3,FALSE)</f>
        <v>13008.981951906497</v>
      </c>
      <c r="F111" s="16" t="s">
        <v>155</v>
      </c>
      <c r="G111" t="str">
        <f t="shared" si="22"/>
        <v>54153.1670</v>
      </c>
      <c r="H111" s="27">
        <f t="shared" si="23"/>
        <v>13009</v>
      </c>
      <c r="I111" s="59" t="s">
        <v>459</v>
      </c>
      <c r="J111" s="60" t="s">
        <v>460</v>
      </c>
      <c r="K111" s="59">
        <v>13009</v>
      </c>
      <c r="L111" s="59" t="s">
        <v>461</v>
      </c>
      <c r="M111" s="60" t="s">
        <v>456</v>
      </c>
      <c r="N111" s="60" t="s">
        <v>155</v>
      </c>
      <c r="O111" s="61" t="s">
        <v>462</v>
      </c>
      <c r="P111" s="62" t="s">
        <v>463</v>
      </c>
    </row>
    <row r="112" spans="1:16" ht="25.5" x14ac:dyDescent="0.2">
      <c r="A112" s="27" t="str">
        <f t="shared" si="18"/>
        <v>JAAVSO 36(2);171 </v>
      </c>
      <c r="B112" s="16" t="str">
        <f t="shared" si="19"/>
        <v>I</v>
      </c>
      <c r="C112" s="27">
        <f t="shared" si="20"/>
        <v>54458.7284</v>
      </c>
      <c r="D112" t="str">
        <f t="shared" si="21"/>
        <v>vis</v>
      </c>
      <c r="E112">
        <f>VLOOKUP(C112,Active!C$21:E$970,3,FALSE)</f>
        <v>13183.982768031055</v>
      </c>
      <c r="F112" s="16" t="s">
        <v>155</v>
      </c>
      <c r="G112" t="str">
        <f t="shared" si="22"/>
        <v>54458.7284</v>
      </c>
      <c r="H112" s="27">
        <f t="shared" si="23"/>
        <v>13184</v>
      </c>
      <c r="I112" s="59" t="s">
        <v>464</v>
      </c>
      <c r="J112" s="60" t="s">
        <v>465</v>
      </c>
      <c r="K112" s="59">
        <v>13184</v>
      </c>
      <c r="L112" s="59" t="s">
        <v>466</v>
      </c>
      <c r="M112" s="60" t="s">
        <v>456</v>
      </c>
      <c r="N112" s="60" t="s">
        <v>467</v>
      </c>
      <c r="O112" s="61" t="s">
        <v>468</v>
      </c>
      <c r="P112" s="62" t="s">
        <v>469</v>
      </c>
    </row>
    <row r="113" spans="1:16" ht="25.5" x14ac:dyDescent="0.2">
      <c r="A113" s="27" t="str">
        <f t="shared" si="18"/>
        <v>JAAVSO 36(2);171 </v>
      </c>
      <c r="B113" s="16" t="str">
        <f t="shared" si="19"/>
        <v>I</v>
      </c>
      <c r="C113" s="27">
        <f t="shared" si="20"/>
        <v>54507.617899999997</v>
      </c>
      <c r="D113" t="str">
        <f t="shared" si="21"/>
        <v>vis</v>
      </c>
      <c r="E113">
        <f>VLOOKUP(C113,Active!C$21:E$970,3,FALSE)</f>
        <v>13211.982713050033</v>
      </c>
      <c r="F113" s="16" t="s">
        <v>155</v>
      </c>
      <c r="G113" t="str">
        <f t="shared" si="22"/>
        <v>54507.6179</v>
      </c>
      <c r="H113" s="27">
        <f t="shared" si="23"/>
        <v>13212</v>
      </c>
      <c r="I113" s="59" t="s">
        <v>470</v>
      </c>
      <c r="J113" s="60" t="s">
        <v>471</v>
      </c>
      <c r="K113" s="59">
        <v>13212</v>
      </c>
      <c r="L113" s="59" t="s">
        <v>472</v>
      </c>
      <c r="M113" s="60" t="s">
        <v>456</v>
      </c>
      <c r="N113" s="60" t="s">
        <v>467</v>
      </c>
      <c r="O113" s="61" t="s">
        <v>468</v>
      </c>
      <c r="P113" s="62" t="s">
        <v>469</v>
      </c>
    </row>
    <row r="114" spans="1:16" x14ac:dyDescent="0.2">
      <c r="A114" s="27" t="str">
        <f t="shared" si="18"/>
        <v>JAAVSO 37(1);44 </v>
      </c>
      <c r="B114" s="16" t="str">
        <f t="shared" si="19"/>
        <v>I</v>
      </c>
      <c r="C114" s="27">
        <f t="shared" si="20"/>
        <v>54830.636899999998</v>
      </c>
      <c r="D114" t="str">
        <f t="shared" si="21"/>
        <v>vis</v>
      </c>
      <c r="E114">
        <f>VLOOKUP(C114,Active!C$21:E$970,3,FALSE)</f>
        <v>13396.981828199194</v>
      </c>
      <c r="F114" s="16" t="s">
        <v>155</v>
      </c>
      <c r="G114" t="str">
        <f t="shared" si="22"/>
        <v>54830.6369</v>
      </c>
      <c r="H114" s="27">
        <f t="shared" si="23"/>
        <v>13397</v>
      </c>
      <c r="I114" s="59" t="s">
        <v>473</v>
      </c>
      <c r="J114" s="60" t="s">
        <v>474</v>
      </c>
      <c r="K114" s="59">
        <v>13397</v>
      </c>
      <c r="L114" s="59" t="s">
        <v>475</v>
      </c>
      <c r="M114" s="60" t="s">
        <v>456</v>
      </c>
      <c r="N114" s="60" t="s">
        <v>467</v>
      </c>
      <c r="O114" s="61" t="s">
        <v>193</v>
      </c>
      <c r="P114" s="62" t="s">
        <v>476</v>
      </c>
    </row>
    <row r="115" spans="1:16" x14ac:dyDescent="0.2">
      <c r="A115" s="27" t="str">
        <f t="shared" si="18"/>
        <v>IBVS 5893 </v>
      </c>
      <c r="B115" s="16" t="str">
        <f t="shared" si="19"/>
        <v>I</v>
      </c>
      <c r="C115" s="27">
        <f t="shared" si="20"/>
        <v>54867.3056</v>
      </c>
      <c r="D115" t="str">
        <f t="shared" si="21"/>
        <v>vis</v>
      </c>
      <c r="E115">
        <f>VLOOKUP(C115,Active!C$21:E$970,3,FALSE)</f>
        <v>13417.982688995835</v>
      </c>
      <c r="F115" s="16" t="s">
        <v>155</v>
      </c>
      <c r="G115" t="str">
        <f t="shared" si="22"/>
        <v>54867.3056</v>
      </c>
      <c r="H115" s="27">
        <f t="shared" si="23"/>
        <v>13418</v>
      </c>
      <c r="I115" s="59" t="s">
        <v>477</v>
      </c>
      <c r="J115" s="60" t="s">
        <v>478</v>
      </c>
      <c r="K115" s="59">
        <v>13418</v>
      </c>
      <c r="L115" s="59" t="s">
        <v>472</v>
      </c>
      <c r="M115" s="60" t="s">
        <v>456</v>
      </c>
      <c r="N115" s="60" t="s">
        <v>150</v>
      </c>
      <c r="O115" s="61" t="s">
        <v>457</v>
      </c>
      <c r="P115" s="62" t="s">
        <v>458</v>
      </c>
    </row>
    <row r="116" spans="1:16" x14ac:dyDescent="0.2">
      <c r="A116" s="27" t="str">
        <f t="shared" si="18"/>
        <v> JAAVSO 38;120 </v>
      </c>
      <c r="B116" s="16" t="str">
        <f t="shared" si="19"/>
        <v>I</v>
      </c>
      <c r="C116" s="27">
        <f t="shared" si="20"/>
        <v>55209.527600000001</v>
      </c>
      <c r="D116" t="str">
        <f t="shared" si="21"/>
        <v>vis</v>
      </c>
      <c r="E116">
        <f>VLOOKUP(C116,Active!C$21:E$970,3,FALSE)</f>
        <v>13613.979726893225</v>
      </c>
      <c r="F116" s="16" t="s">
        <v>155</v>
      </c>
      <c r="G116" t="str">
        <f t="shared" si="22"/>
        <v>55209.5276</v>
      </c>
      <c r="H116" s="27">
        <f t="shared" si="23"/>
        <v>13614</v>
      </c>
      <c r="I116" s="59" t="s">
        <v>479</v>
      </c>
      <c r="J116" s="60" t="s">
        <v>480</v>
      </c>
      <c r="K116" s="59">
        <v>13614</v>
      </c>
      <c r="L116" s="59" t="s">
        <v>481</v>
      </c>
      <c r="M116" s="60" t="s">
        <v>456</v>
      </c>
      <c r="N116" s="60" t="s">
        <v>467</v>
      </c>
      <c r="O116" s="61" t="s">
        <v>193</v>
      </c>
      <c r="P116" s="61" t="s">
        <v>482</v>
      </c>
    </row>
    <row r="117" spans="1:16" x14ac:dyDescent="0.2">
      <c r="A117" s="27" t="str">
        <f t="shared" si="18"/>
        <v>IBVS 5992 </v>
      </c>
      <c r="B117" s="16" t="str">
        <f t="shared" si="19"/>
        <v>I</v>
      </c>
      <c r="C117" s="27">
        <f t="shared" si="20"/>
        <v>55565.718800000002</v>
      </c>
      <c r="D117" t="str">
        <f t="shared" si="21"/>
        <v>vis</v>
      </c>
      <c r="E117">
        <f>VLOOKUP(C117,Active!C$21:E$970,3,FALSE)</f>
        <v>13817.977190893542</v>
      </c>
      <c r="F117" s="16" t="s">
        <v>155</v>
      </c>
      <c r="G117" t="str">
        <f t="shared" si="22"/>
        <v>55565.7188</v>
      </c>
      <c r="H117" s="27">
        <f t="shared" si="23"/>
        <v>13818</v>
      </c>
      <c r="I117" s="59" t="s">
        <v>483</v>
      </c>
      <c r="J117" s="60" t="s">
        <v>484</v>
      </c>
      <c r="K117" s="59">
        <v>13818</v>
      </c>
      <c r="L117" s="59" t="s">
        <v>485</v>
      </c>
      <c r="M117" s="60" t="s">
        <v>456</v>
      </c>
      <c r="N117" s="60" t="s">
        <v>155</v>
      </c>
      <c r="O117" s="61" t="s">
        <v>486</v>
      </c>
      <c r="P117" s="62" t="s">
        <v>487</v>
      </c>
    </row>
    <row r="118" spans="1:16" x14ac:dyDescent="0.2">
      <c r="A118" s="27" t="str">
        <f t="shared" si="18"/>
        <v> JAAVSO 39;177 </v>
      </c>
      <c r="B118" s="16" t="str">
        <f t="shared" si="19"/>
        <v>I</v>
      </c>
      <c r="C118" s="27">
        <f t="shared" si="20"/>
        <v>55572.702899999997</v>
      </c>
      <c r="D118" t="str">
        <f t="shared" si="21"/>
        <v>vis</v>
      </c>
      <c r="E118">
        <f>VLOOKUP(C118,Active!C$21:E$970,3,FALSE)</f>
        <v>13821.977117585508</v>
      </c>
      <c r="F118" s="16" t="s">
        <v>155</v>
      </c>
      <c r="G118" t="str">
        <f t="shared" si="22"/>
        <v>55572.7029</v>
      </c>
      <c r="H118" s="27">
        <f t="shared" si="23"/>
        <v>13822</v>
      </c>
      <c r="I118" s="59" t="s">
        <v>488</v>
      </c>
      <c r="J118" s="60" t="s">
        <v>489</v>
      </c>
      <c r="K118" s="59">
        <v>13822</v>
      </c>
      <c r="L118" s="59" t="s">
        <v>490</v>
      </c>
      <c r="M118" s="60" t="s">
        <v>456</v>
      </c>
      <c r="N118" s="60" t="s">
        <v>155</v>
      </c>
      <c r="O118" s="61" t="s">
        <v>491</v>
      </c>
      <c r="P118" s="61" t="s">
        <v>492</v>
      </c>
    </row>
    <row r="119" spans="1:16" x14ac:dyDescent="0.2">
      <c r="A119" s="27" t="str">
        <f t="shared" si="18"/>
        <v> JAAVSO 41;122 </v>
      </c>
      <c r="B119" s="16" t="str">
        <f t="shared" si="19"/>
        <v>I</v>
      </c>
      <c r="C119" s="27">
        <f t="shared" si="20"/>
        <v>55937.627</v>
      </c>
      <c r="D119" t="str">
        <f t="shared" si="21"/>
        <v>vis</v>
      </c>
      <c r="E119">
        <f>VLOOKUP(C119,Active!C$21:E$970,3,FALSE)</f>
        <v>14030.976079245982</v>
      </c>
      <c r="F119" s="16" t="s">
        <v>155</v>
      </c>
      <c r="G119" t="str">
        <f t="shared" si="22"/>
        <v>55937.6270</v>
      </c>
      <c r="H119" s="27">
        <f t="shared" si="23"/>
        <v>14031</v>
      </c>
      <c r="I119" s="59" t="s">
        <v>493</v>
      </c>
      <c r="J119" s="60" t="s">
        <v>494</v>
      </c>
      <c r="K119" s="59">
        <v>14031</v>
      </c>
      <c r="L119" s="59" t="s">
        <v>495</v>
      </c>
      <c r="M119" s="60" t="s">
        <v>456</v>
      </c>
      <c r="N119" s="60" t="s">
        <v>155</v>
      </c>
      <c r="O119" s="61" t="s">
        <v>491</v>
      </c>
      <c r="P119" s="61" t="s">
        <v>496</v>
      </c>
    </row>
    <row r="120" spans="1:16" x14ac:dyDescent="0.2">
      <c r="A120" s="27" t="str">
        <f t="shared" si="18"/>
        <v>IBVS 6029 </v>
      </c>
      <c r="B120" s="16" t="str">
        <f t="shared" si="19"/>
        <v>I</v>
      </c>
      <c r="C120" s="27">
        <f t="shared" si="20"/>
        <v>55937.629000000001</v>
      </c>
      <c r="D120" t="str">
        <f t="shared" si="21"/>
        <v>vis</v>
      </c>
      <c r="E120">
        <f>VLOOKUP(C120,Active!C$21:E$970,3,FALSE)</f>
        <v>14030.97722468396</v>
      </c>
      <c r="F120" s="16" t="s">
        <v>155</v>
      </c>
      <c r="G120" t="str">
        <f t="shared" si="22"/>
        <v>55937.6290</v>
      </c>
      <c r="H120" s="27">
        <f t="shared" si="23"/>
        <v>14031</v>
      </c>
      <c r="I120" s="59" t="s">
        <v>497</v>
      </c>
      <c r="J120" s="60" t="s">
        <v>498</v>
      </c>
      <c r="K120" s="59">
        <v>14031</v>
      </c>
      <c r="L120" s="59" t="s">
        <v>485</v>
      </c>
      <c r="M120" s="60" t="s">
        <v>456</v>
      </c>
      <c r="N120" s="60" t="s">
        <v>155</v>
      </c>
      <c r="O120" s="61" t="s">
        <v>486</v>
      </c>
      <c r="P120" s="62" t="s">
        <v>499</v>
      </c>
    </row>
    <row r="121" spans="1:16" x14ac:dyDescent="0.2">
      <c r="A121" s="27" t="str">
        <f t="shared" si="18"/>
        <v>IBVS 6042 </v>
      </c>
      <c r="B121" s="16" t="str">
        <f t="shared" si="19"/>
        <v>I</v>
      </c>
      <c r="C121" s="27">
        <f t="shared" si="20"/>
        <v>56237.9499</v>
      </c>
      <c r="D121" t="str">
        <f t="shared" si="21"/>
        <v>vis</v>
      </c>
      <c r="E121">
        <f>VLOOKUP(C121,Active!C$21:E$970,3,FALSE)</f>
        <v>14202.976706945994</v>
      </c>
      <c r="F121" s="16" t="s">
        <v>155</v>
      </c>
      <c r="G121" t="str">
        <f t="shared" si="22"/>
        <v>56237.9499</v>
      </c>
      <c r="H121" s="27">
        <f t="shared" si="23"/>
        <v>14203</v>
      </c>
      <c r="I121" s="59" t="s">
        <v>500</v>
      </c>
      <c r="J121" s="60" t="s">
        <v>501</v>
      </c>
      <c r="K121" s="59">
        <v>14203</v>
      </c>
      <c r="L121" s="59" t="s">
        <v>502</v>
      </c>
      <c r="M121" s="60" t="s">
        <v>456</v>
      </c>
      <c r="N121" s="60" t="s">
        <v>155</v>
      </c>
      <c r="O121" s="61" t="s">
        <v>486</v>
      </c>
      <c r="P121" s="62" t="s">
        <v>503</v>
      </c>
    </row>
    <row r="122" spans="1:16" x14ac:dyDescent="0.2">
      <c r="A122" s="27" t="str">
        <f t="shared" si="18"/>
        <v> JAAVSO 42;426 </v>
      </c>
      <c r="B122" s="16" t="str">
        <f t="shared" si="19"/>
        <v>I</v>
      </c>
      <c r="C122" s="27">
        <f t="shared" si="20"/>
        <v>56609.8632</v>
      </c>
      <c r="D122" t="str">
        <f t="shared" si="21"/>
        <v>vis</v>
      </c>
      <c r="E122">
        <f>VLOOKUP(C122,Active!C$21:E$970,3,FALSE)</f>
        <v>14415.97851616528</v>
      </c>
      <c r="F122" s="16" t="s">
        <v>155</v>
      </c>
      <c r="G122" t="str">
        <f t="shared" si="22"/>
        <v>56609.8632</v>
      </c>
      <c r="H122" s="27">
        <f t="shared" si="23"/>
        <v>14416</v>
      </c>
      <c r="I122" s="59" t="s">
        <v>504</v>
      </c>
      <c r="J122" s="60" t="s">
        <v>505</v>
      </c>
      <c r="K122" s="59">
        <v>14416</v>
      </c>
      <c r="L122" s="59" t="s">
        <v>506</v>
      </c>
      <c r="M122" s="60" t="s">
        <v>456</v>
      </c>
      <c r="N122" s="60" t="s">
        <v>155</v>
      </c>
      <c r="O122" s="61" t="s">
        <v>193</v>
      </c>
      <c r="P122" s="61" t="s">
        <v>507</v>
      </c>
    </row>
    <row r="123" spans="1:16" ht="12.75" customHeight="1" x14ac:dyDescent="0.2">
      <c r="A123" s="27" t="str">
        <f t="shared" si="18"/>
        <v> MVS 686 </v>
      </c>
      <c r="B123" s="16" t="str">
        <f t="shared" si="19"/>
        <v>I</v>
      </c>
      <c r="C123" s="27">
        <f t="shared" si="20"/>
        <v>25624.287</v>
      </c>
      <c r="D123" t="str">
        <f t="shared" si="21"/>
        <v>vis</v>
      </c>
      <c r="E123">
        <f>VLOOKUP(C123,Active!C$21:E$970,3,FALSE)</f>
        <v>-3330.0493626496718</v>
      </c>
      <c r="F123" s="16" t="s">
        <v>155</v>
      </c>
      <c r="G123" t="str">
        <f t="shared" si="22"/>
        <v>25624.287</v>
      </c>
      <c r="H123" s="27">
        <f t="shared" si="23"/>
        <v>-3330</v>
      </c>
      <c r="I123" s="59" t="s">
        <v>508</v>
      </c>
      <c r="J123" s="60" t="s">
        <v>509</v>
      </c>
      <c r="K123" s="59">
        <v>-3330</v>
      </c>
      <c r="L123" s="59" t="s">
        <v>510</v>
      </c>
      <c r="M123" s="60" t="s">
        <v>511</v>
      </c>
      <c r="N123" s="60"/>
      <c r="O123" s="61" t="s">
        <v>512</v>
      </c>
      <c r="P123" s="61" t="s">
        <v>42</v>
      </c>
    </row>
    <row r="124" spans="1:16" ht="12.75" customHeight="1" x14ac:dyDescent="0.2">
      <c r="A124" s="27" t="str">
        <f t="shared" si="18"/>
        <v> MVS 686 </v>
      </c>
      <c r="B124" s="16" t="str">
        <f t="shared" si="19"/>
        <v>I</v>
      </c>
      <c r="C124" s="27">
        <f t="shared" si="20"/>
        <v>25645.271000000001</v>
      </c>
      <c r="D124" t="str">
        <f t="shared" si="21"/>
        <v>vis</v>
      </c>
      <c r="E124">
        <f>VLOOKUP(C124,Active!C$21:E$970,3,FALSE)</f>
        <v>-3318.0314273818085</v>
      </c>
      <c r="F124" s="16" t="s">
        <v>155</v>
      </c>
      <c r="G124" t="str">
        <f t="shared" si="22"/>
        <v>25645.271</v>
      </c>
      <c r="H124" s="27">
        <f t="shared" si="23"/>
        <v>-3318</v>
      </c>
      <c r="I124" s="59" t="s">
        <v>513</v>
      </c>
      <c r="J124" s="60" t="s">
        <v>514</v>
      </c>
      <c r="K124" s="59">
        <v>-3318</v>
      </c>
      <c r="L124" s="59" t="s">
        <v>515</v>
      </c>
      <c r="M124" s="60" t="s">
        <v>511</v>
      </c>
      <c r="N124" s="60"/>
      <c r="O124" s="61" t="s">
        <v>512</v>
      </c>
      <c r="P124" s="61" t="s">
        <v>42</v>
      </c>
    </row>
    <row r="125" spans="1:16" ht="12.75" customHeight="1" x14ac:dyDescent="0.2">
      <c r="A125" s="27" t="str">
        <f t="shared" si="18"/>
        <v> MVS 686 </v>
      </c>
      <c r="B125" s="16" t="str">
        <f t="shared" si="19"/>
        <v>I</v>
      </c>
      <c r="C125" s="27">
        <f t="shared" si="20"/>
        <v>25652.274000000001</v>
      </c>
      <c r="D125" t="str">
        <f t="shared" si="21"/>
        <v>vis</v>
      </c>
      <c r="E125">
        <f>VLOOKUP(C125,Active!C$21:E$970,3,FALSE)</f>
        <v>-3314.0206763009442</v>
      </c>
      <c r="F125" s="16" t="s">
        <v>155</v>
      </c>
      <c r="G125" t="str">
        <f t="shared" si="22"/>
        <v>25652.274</v>
      </c>
      <c r="H125" s="27">
        <f t="shared" si="23"/>
        <v>-3314</v>
      </c>
      <c r="I125" s="59" t="s">
        <v>516</v>
      </c>
      <c r="J125" s="60" t="s">
        <v>517</v>
      </c>
      <c r="K125" s="59">
        <v>-3314</v>
      </c>
      <c r="L125" s="59" t="s">
        <v>397</v>
      </c>
      <c r="M125" s="60" t="s">
        <v>511</v>
      </c>
      <c r="N125" s="60"/>
      <c r="O125" s="61" t="s">
        <v>512</v>
      </c>
      <c r="P125" s="61" t="s">
        <v>42</v>
      </c>
    </row>
    <row r="126" spans="1:16" ht="12.75" customHeight="1" x14ac:dyDescent="0.2">
      <c r="A126" s="27" t="str">
        <f t="shared" si="18"/>
        <v> SAC 9.93 </v>
      </c>
      <c r="B126" s="16" t="str">
        <f t="shared" si="19"/>
        <v>I</v>
      </c>
      <c r="C126" s="27">
        <f t="shared" si="20"/>
        <v>25889.705999999998</v>
      </c>
      <c r="D126" t="str">
        <f t="shared" si="21"/>
        <v>vis</v>
      </c>
      <c r="E126">
        <f>VLOOKUP(C126,Active!C$21:E$970,3,FALSE)</f>
        <v>-3178.0388612742886</v>
      </c>
      <c r="F126" s="16" t="s">
        <v>155</v>
      </c>
      <c r="G126" t="str">
        <f t="shared" si="22"/>
        <v>25889.706</v>
      </c>
      <c r="H126" s="27">
        <f t="shared" si="23"/>
        <v>-3178</v>
      </c>
      <c r="I126" s="59" t="s">
        <v>518</v>
      </c>
      <c r="J126" s="60" t="s">
        <v>519</v>
      </c>
      <c r="K126" s="59">
        <v>-3178</v>
      </c>
      <c r="L126" s="59" t="s">
        <v>520</v>
      </c>
      <c r="M126" s="60" t="s">
        <v>164</v>
      </c>
      <c r="N126" s="60"/>
      <c r="O126" s="61" t="s">
        <v>521</v>
      </c>
      <c r="P126" s="61" t="s">
        <v>44</v>
      </c>
    </row>
    <row r="127" spans="1:16" ht="12.75" customHeight="1" x14ac:dyDescent="0.2">
      <c r="A127" s="27" t="str">
        <f t="shared" si="18"/>
        <v> AA 27.155 </v>
      </c>
      <c r="B127" s="16" t="str">
        <f t="shared" si="19"/>
        <v>I</v>
      </c>
      <c r="C127" s="27">
        <f t="shared" si="20"/>
        <v>26310.514999999999</v>
      </c>
      <c r="D127" t="str">
        <f t="shared" si="21"/>
        <v>vis</v>
      </c>
      <c r="E127">
        <f>VLOOKUP(C127,Active!C$21:E$970,3,FALSE)</f>
        <v>-2937.0335561782917</v>
      </c>
      <c r="F127" s="16" t="s">
        <v>155</v>
      </c>
      <c r="G127" t="str">
        <f t="shared" si="22"/>
        <v>26310.515</v>
      </c>
      <c r="H127" s="27">
        <f t="shared" si="23"/>
        <v>-2937</v>
      </c>
      <c r="I127" s="59" t="s">
        <v>522</v>
      </c>
      <c r="J127" s="60" t="s">
        <v>523</v>
      </c>
      <c r="K127" s="59">
        <v>-2937</v>
      </c>
      <c r="L127" s="59" t="s">
        <v>524</v>
      </c>
      <c r="M127" s="60" t="s">
        <v>164</v>
      </c>
      <c r="N127" s="60"/>
      <c r="O127" s="61" t="s">
        <v>525</v>
      </c>
      <c r="P127" s="61" t="s">
        <v>45</v>
      </c>
    </row>
    <row r="128" spans="1:16" ht="12.75" customHeight="1" x14ac:dyDescent="0.2">
      <c r="A128" s="27" t="str">
        <f t="shared" si="18"/>
        <v> AA 27.155 </v>
      </c>
      <c r="B128" s="16" t="str">
        <f t="shared" si="19"/>
        <v>I</v>
      </c>
      <c r="C128" s="27">
        <f t="shared" si="20"/>
        <v>26331.462</v>
      </c>
      <c r="D128" t="str">
        <f t="shared" si="21"/>
        <v>vis</v>
      </c>
      <c r="E128">
        <f>VLOOKUP(C128,Active!C$21:E$970,3,FALSE)</f>
        <v>-2925.0368115130259</v>
      </c>
      <c r="F128" s="16" t="s">
        <v>155</v>
      </c>
      <c r="G128" t="str">
        <f t="shared" si="22"/>
        <v>26331.4620</v>
      </c>
      <c r="H128" s="27">
        <f t="shared" si="23"/>
        <v>-2925</v>
      </c>
      <c r="I128" s="59" t="s">
        <v>526</v>
      </c>
      <c r="J128" s="60" t="s">
        <v>527</v>
      </c>
      <c r="K128" s="59">
        <v>-2925</v>
      </c>
      <c r="L128" s="59" t="s">
        <v>528</v>
      </c>
      <c r="M128" s="60" t="s">
        <v>164</v>
      </c>
      <c r="N128" s="60"/>
      <c r="O128" s="61" t="s">
        <v>521</v>
      </c>
      <c r="P128" s="61" t="s">
        <v>45</v>
      </c>
    </row>
    <row r="129" spans="1:16" ht="12.75" customHeight="1" x14ac:dyDescent="0.2">
      <c r="A129" s="27" t="str">
        <f t="shared" si="18"/>
        <v> MVS 686 </v>
      </c>
      <c r="B129" s="16" t="str">
        <f t="shared" si="19"/>
        <v>I</v>
      </c>
      <c r="C129" s="27">
        <f t="shared" si="20"/>
        <v>26331.483</v>
      </c>
      <c r="D129" t="str">
        <f t="shared" si="21"/>
        <v>vis</v>
      </c>
      <c r="E129">
        <f>VLOOKUP(C129,Active!C$21:E$970,3,FALSE)</f>
        <v>-2925.0247844142536</v>
      </c>
      <c r="F129" s="16" t="s">
        <v>155</v>
      </c>
      <c r="G129" t="str">
        <f t="shared" si="22"/>
        <v>26331.483</v>
      </c>
      <c r="H129" s="27">
        <f t="shared" si="23"/>
        <v>-2925</v>
      </c>
      <c r="I129" s="59" t="s">
        <v>529</v>
      </c>
      <c r="J129" s="60" t="s">
        <v>530</v>
      </c>
      <c r="K129" s="59">
        <v>-2925</v>
      </c>
      <c r="L129" s="59" t="s">
        <v>531</v>
      </c>
      <c r="M129" s="60" t="s">
        <v>511</v>
      </c>
      <c r="N129" s="60"/>
      <c r="O129" s="61" t="s">
        <v>512</v>
      </c>
      <c r="P129" s="61" t="s">
        <v>42</v>
      </c>
    </row>
    <row r="130" spans="1:16" ht="12.75" customHeight="1" x14ac:dyDescent="0.2">
      <c r="A130" s="27" t="str">
        <f t="shared" si="18"/>
        <v> MVS 686 </v>
      </c>
      <c r="B130" s="16" t="str">
        <f t="shared" si="19"/>
        <v>I</v>
      </c>
      <c r="C130" s="27">
        <f t="shared" si="20"/>
        <v>26352.417000000001</v>
      </c>
      <c r="D130" t="str">
        <f t="shared" si="21"/>
        <v>vis</v>
      </c>
      <c r="E130">
        <f>VLOOKUP(C130,Active!C$21:E$970,3,FALSE)</f>
        <v>-2913.0354850958461</v>
      </c>
      <c r="F130" s="16" t="s">
        <v>155</v>
      </c>
      <c r="G130" t="str">
        <f t="shared" si="22"/>
        <v>26352.417</v>
      </c>
      <c r="H130" s="27">
        <f t="shared" si="23"/>
        <v>-2913</v>
      </c>
      <c r="I130" s="59" t="s">
        <v>532</v>
      </c>
      <c r="J130" s="60" t="s">
        <v>533</v>
      </c>
      <c r="K130" s="59">
        <v>-2913</v>
      </c>
      <c r="L130" s="59" t="s">
        <v>534</v>
      </c>
      <c r="M130" s="60" t="s">
        <v>511</v>
      </c>
      <c r="N130" s="60"/>
      <c r="O130" s="61" t="s">
        <v>512</v>
      </c>
      <c r="P130" s="61" t="s">
        <v>42</v>
      </c>
    </row>
    <row r="131" spans="1:16" ht="12.75" customHeight="1" x14ac:dyDescent="0.2">
      <c r="A131" s="27" t="str">
        <f t="shared" si="18"/>
        <v> MVS 686 </v>
      </c>
      <c r="B131" s="16" t="str">
        <f t="shared" si="19"/>
        <v>I</v>
      </c>
      <c r="C131" s="27">
        <f t="shared" si="20"/>
        <v>26415.308000000001</v>
      </c>
      <c r="D131" t="str">
        <f t="shared" si="21"/>
        <v>vis</v>
      </c>
      <c r="E131">
        <f>VLOOKUP(C131,Active!C$21:E$970,3,FALSE)</f>
        <v>-2877.0166151505923</v>
      </c>
      <c r="F131" s="16" t="s">
        <v>155</v>
      </c>
      <c r="G131" t="str">
        <f t="shared" si="22"/>
        <v>26415.308</v>
      </c>
      <c r="H131" s="27">
        <f t="shared" si="23"/>
        <v>-2877</v>
      </c>
      <c r="I131" s="59" t="s">
        <v>535</v>
      </c>
      <c r="J131" s="60" t="s">
        <v>536</v>
      </c>
      <c r="K131" s="59">
        <v>-2877</v>
      </c>
      <c r="L131" s="59" t="s">
        <v>537</v>
      </c>
      <c r="M131" s="60" t="s">
        <v>511</v>
      </c>
      <c r="N131" s="60"/>
      <c r="O131" s="61" t="s">
        <v>512</v>
      </c>
      <c r="P131" s="61" t="s">
        <v>42</v>
      </c>
    </row>
    <row r="132" spans="1:16" ht="12.75" customHeight="1" x14ac:dyDescent="0.2">
      <c r="A132" s="27" t="str">
        <f t="shared" si="18"/>
        <v> AA 27.155 </v>
      </c>
      <c r="B132" s="16" t="str">
        <f t="shared" si="19"/>
        <v>I</v>
      </c>
      <c r="C132" s="27">
        <f t="shared" si="20"/>
        <v>26654.502</v>
      </c>
      <c r="D132" t="str">
        <f t="shared" si="21"/>
        <v>vis</v>
      </c>
      <c r="E132">
        <f>VLOOKUP(C132,Active!C$21:E$970,3,FALSE)</f>
        <v>-2740.0256692650919</v>
      </c>
      <c r="F132" s="16" t="s">
        <v>155</v>
      </c>
      <c r="G132" t="str">
        <f t="shared" si="22"/>
        <v>26654.502</v>
      </c>
      <c r="H132" s="27">
        <f t="shared" si="23"/>
        <v>-2740</v>
      </c>
      <c r="I132" s="59" t="s">
        <v>538</v>
      </c>
      <c r="J132" s="60" t="s">
        <v>539</v>
      </c>
      <c r="K132" s="59">
        <v>-2740</v>
      </c>
      <c r="L132" s="59" t="s">
        <v>540</v>
      </c>
      <c r="M132" s="60" t="s">
        <v>164</v>
      </c>
      <c r="N132" s="60"/>
      <c r="O132" s="61" t="s">
        <v>525</v>
      </c>
      <c r="P132" s="61" t="s">
        <v>45</v>
      </c>
    </row>
    <row r="133" spans="1:16" ht="12.75" customHeight="1" x14ac:dyDescent="0.2">
      <c r="A133" s="27" t="str">
        <f t="shared" si="18"/>
        <v> MVS 686 </v>
      </c>
      <c r="B133" s="16" t="str">
        <f t="shared" si="19"/>
        <v>I</v>
      </c>
      <c r="C133" s="27">
        <f t="shared" si="20"/>
        <v>26661.508999999998</v>
      </c>
      <c r="D133" t="str">
        <f t="shared" si="21"/>
        <v>vis</v>
      </c>
      <c r="E133">
        <f>VLOOKUP(C133,Active!C$21:E$970,3,FALSE)</f>
        <v>-2736.0126273082724</v>
      </c>
      <c r="F133" s="16" t="s">
        <v>155</v>
      </c>
      <c r="G133" t="str">
        <f t="shared" si="22"/>
        <v>26661.509</v>
      </c>
      <c r="H133" s="27">
        <f t="shared" si="23"/>
        <v>-2736</v>
      </c>
      <c r="I133" s="59" t="s">
        <v>541</v>
      </c>
      <c r="J133" s="60" t="s">
        <v>542</v>
      </c>
      <c r="K133" s="59">
        <v>-2736</v>
      </c>
      <c r="L133" s="59" t="s">
        <v>288</v>
      </c>
      <c r="M133" s="60" t="s">
        <v>511</v>
      </c>
      <c r="N133" s="60"/>
      <c r="O133" s="61" t="s">
        <v>512</v>
      </c>
      <c r="P133" s="61" t="s">
        <v>42</v>
      </c>
    </row>
    <row r="134" spans="1:16" ht="12.75" customHeight="1" x14ac:dyDescent="0.2">
      <c r="A134" s="27" t="str">
        <f t="shared" si="18"/>
        <v> MVS 686 </v>
      </c>
      <c r="B134" s="16" t="str">
        <f t="shared" si="19"/>
        <v>I</v>
      </c>
      <c r="C134" s="27">
        <f t="shared" si="20"/>
        <v>27719.526999999998</v>
      </c>
      <c r="D134" t="str">
        <f t="shared" si="21"/>
        <v>vis</v>
      </c>
      <c r="E134">
        <f>VLOOKUP(C134,Active!C$21:E$970,3,FALSE)</f>
        <v>-2130.0656278689644</v>
      </c>
      <c r="F134" s="16" t="s">
        <v>155</v>
      </c>
      <c r="G134" t="str">
        <f t="shared" si="22"/>
        <v>27719.527</v>
      </c>
      <c r="H134" s="27">
        <f t="shared" si="23"/>
        <v>-2130</v>
      </c>
      <c r="I134" s="59" t="s">
        <v>543</v>
      </c>
      <c r="J134" s="60" t="s">
        <v>544</v>
      </c>
      <c r="K134" s="59">
        <v>-2130</v>
      </c>
      <c r="L134" s="59" t="s">
        <v>545</v>
      </c>
      <c r="M134" s="60" t="s">
        <v>511</v>
      </c>
      <c r="N134" s="60"/>
      <c r="O134" s="61" t="s">
        <v>512</v>
      </c>
      <c r="P134" s="61" t="s">
        <v>42</v>
      </c>
    </row>
    <row r="135" spans="1:16" ht="12.75" customHeight="1" x14ac:dyDescent="0.2">
      <c r="A135" s="27" t="str">
        <f t="shared" si="18"/>
        <v> AA 27.155 </v>
      </c>
      <c r="B135" s="16" t="str">
        <f t="shared" si="19"/>
        <v>II</v>
      </c>
      <c r="C135" s="27">
        <f t="shared" si="20"/>
        <v>28504.542000000001</v>
      </c>
      <c r="D135" t="str">
        <f t="shared" si="21"/>
        <v>vis</v>
      </c>
      <c r="E135">
        <f>VLOOKUP(C135,Active!C$21:E$970,3,FALSE)</f>
        <v>-1680.4726306185864</v>
      </c>
      <c r="F135" s="16" t="s">
        <v>155</v>
      </c>
      <c r="G135" t="str">
        <f t="shared" si="22"/>
        <v>28504.542</v>
      </c>
      <c r="H135" s="27">
        <f t="shared" si="23"/>
        <v>-1680.5</v>
      </c>
      <c r="I135" s="59" t="s">
        <v>546</v>
      </c>
      <c r="J135" s="60" t="s">
        <v>547</v>
      </c>
      <c r="K135" s="59">
        <v>-1680.5</v>
      </c>
      <c r="L135" s="59" t="s">
        <v>548</v>
      </c>
      <c r="M135" s="60" t="s">
        <v>164</v>
      </c>
      <c r="N135" s="60"/>
      <c r="O135" s="61" t="s">
        <v>525</v>
      </c>
      <c r="P135" s="61" t="s">
        <v>45</v>
      </c>
    </row>
    <row r="136" spans="1:16" ht="12.75" customHeight="1" x14ac:dyDescent="0.2">
      <c r="A136" s="27" t="str">
        <f t="shared" si="18"/>
        <v> AA 27.155 </v>
      </c>
      <c r="B136" s="16" t="str">
        <f t="shared" si="19"/>
        <v>I</v>
      </c>
      <c r="C136" s="27">
        <f t="shared" si="20"/>
        <v>28938.362000000001</v>
      </c>
      <c r="D136" t="str">
        <f t="shared" si="21"/>
        <v>vis</v>
      </c>
      <c r="E136">
        <f>VLOOKUP(C136,Active!C$21:E$970,3,FALSE)</f>
        <v>-1432.015678755045</v>
      </c>
      <c r="F136" s="16" t="s">
        <v>155</v>
      </c>
      <c r="G136" t="str">
        <f t="shared" si="22"/>
        <v>28938.3620</v>
      </c>
      <c r="H136" s="27">
        <f t="shared" si="23"/>
        <v>-1432</v>
      </c>
      <c r="I136" s="59" t="s">
        <v>549</v>
      </c>
      <c r="J136" s="60" t="s">
        <v>550</v>
      </c>
      <c r="K136" s="59">
        <v>-1432</v>
      </c>
      <c r="L136" s="59" t="s">
        <v>551</v>
      </c>
      <c r="M136" s="60" t="s">
        <v>164</v>
      </c>
      <c r="N136" s="60"/>
      <c r="O136" s="61" t="s">
        <v>521</v>
      </c>
      <c r="P136" s="61" t="s">
        <v>45</v>
      </c>
    </row>
    <row r="137" spans="1:16" ht="12.75" customHeight="1" x14ac:dyDescent="0.2">
      <c r="A137" s="27" t="str">
        <f t="shared" si="18"/>
        <v> MVS 686 </v>
      </c>
      <c r="B137" s="16" t="str">
        <f t="shared" si="19"/>
        <v>I</v>
      </c>
      <c r="C137" s="27">
        <f t="shared" si="20"/>
        <v>29163.628000000001</v>
      </c>
      <c r="D137" t="str">
        <f t="shared" si="21"/>
        <v>vis</v>
      </c>
      <c r="E137">
        <f>VLOOKUP(C137,Active!C$21:E$970,3,FALSE)</f>
        <v>-1303.0015629501202</v>
      </c>
      <c r="F137" s="16" t="s">
        <v>155</v>
      </c>
      <c r="G137" t="str">
        <f t="shared" si="22"/>
        <v>29163.628</v>
      </c>
      <c r="H137" s="27">
        <f t="shared" si="23"/>
        <v>-1303</v>
      </c>
      <c r="I137" s="59" t="s">
        <v>552</v>
      </c>
      <c r="J137" s="60" t="s">
        <v>553</v>
      </c>
      <c r="K137" s="59">
        <v>-1303</v>
      </c>
      <c r="L137" s="59" t="s">
        <v>187</v>
      </c>
      <c r="M137" s="60" t="s">
        <v>511</v>
      </c>
      <c r="N137" s="60"/>
      <c r="O137" s="61" t="s">
        <v>512</v>
      </c>
      <c r="P137" s="61" t="s">
        <v>42</v>
      </c>
    </row>
    <row r="138" spans="1:16" ht="12.75" customHeight="1" x14ac:dyDescent="0.2">
      <c r="A138" s="27" t="str">
        <f t="shared" si="18"/>
        <v> MVS 686 </v>
      </c>
      <c r="B138" s="16" t="str">
        <f t="shared" si="19"/>
        <v>I</v>
      </c>
      <c r="C138" s="27">
        <f t="shared" si="20"/>
        <v>29219.467000000001</v>
      </c>
      <c r="D138" t="str">
        <f t="shared" si="21"/>
        <v>vis</v>
      </c>
      <c r="E138">
        <f>VLOOKUP(C138,Active!C$21:E$970,3,FALSE)</f>
        <v>-1271.0215073161976</v>
      </c>
      <c r="F138" s="16" t="s">
        <v>155</v>
      </c>
      <c r="G138" t="str">
        <f t="shared" si="22"/>
        <v>29219.467</v>
      </c>
      <c r="H138" s="27">
        <f t="shared" si="23"/>
        <v>-1271</v>
      </c>
      <c r="I138" s="59" t="s">
        <v>554</v>
      </c>
      <c r="J138" s="60" t="s">
        <v>555</v>
      </c>
      <c r="K138" s="59">
        <v>-1271</v>
      </c>
      <c r="L138" s="59" t="s">
        <v>556</v>
      </c>
      <c r="M138" s="60" t="s">
        <v>511</v>
      </c>
      <c r="N138" s="60"/>
      <c r="O138" s="61" t="s">
        <v>512</v>
      </c>
      <c r="P138" s="61" t="s">
        <v>42</v>
      </c>
    </row>
    <row r="139" spans="1:16" ht="12.75" customHeight="1" x14ac:dyDescent="0.2">
      <c r="A139" s="27" t="str">
        <f t="shared" ref="A139:A170" si="24">P139</f>
        <v> MVS 686 </v>
      </c>
      <c r="B139" s="16" t="str">
        <f t="shared" ref="B139:B170" si="25">IF(H139=INT(H139),"I","II")</f>
        <v>I</v>
      </c>
      <c r="C139" s="27">
        <f t="shared" ref="C139:C170" si="26">1*G139</f>
        <v>29317.27</v>
      </c>
      <c r="D139" t="str">
        <f t="shared" ref="D139:D170" si="27">VLOOKUP(F139,I$1:J$5,2,FALSE)</f>
        <v>vis</v>
      </c>
      <c r="E139">
        <f>VLOOKUP(C139,Active!C$21:E$970,3,FALSE)</f>
        <v>-1215.0078720225044</v>
      </c>
      <c r="F139" s="16" t="s">
        <v>155</v>
      </c>
      <c r="G139" t="str">
        <f t="shared" ref="G139:G170" si="28">MID(I139,3,LEN(I139)-3)</f>
        <v>29317.270</v>
      </c>
      <c r="H139" s="27">
        <f t="shared" ref="H139:H170" si="29">1*K139</f>
        <v>-1215</v>
      </c>
      <c r="I139" s="59" t="s">
        <v>557</v>
      </c>
      <c r="J139" s="60" t="s">
        <v>558</v>
      </c>
      <c r="K139" s="59">
        <v>-1215</v>
      </c>
      <c r="L139" s="59" t="s">
        <v>282</v>
      </c>
      <c r="M139" s="60" t="s">
        <v>511</v>
      </c>
      <c r="N139" s="60"/>
      <c r="O139" s="61" t="s">
        <v>512</v>
      </c>
      <c r="P139" s="61" t="s">
        <v>42</v>
      </c>
    </row>
    <row r="140" spans="1:16" ht="12.75" customHeight="1" x14ac:dyDescent="0.2">
      <c r="A140" s="27" t="str">
        <f t="shared" si="24"/>
        <v> MVS 686 </v>
      </c>
      <c r="B140" s="16" t="str">
        <f t="shared" si="25"/>
        <v>I</v>
      </c>
      <c r="C140" s="27">
        <f t="shared" si="26"/>
        <v>29617.535</v>
      </c>
      <c r="D140" t="str">
        <f t="shared" si="27"/>
        <v>vis</v>
      </c>
      <c r="E140">
        <f>VLOOKUP(C140,Active!C$21:E$970,3,FALSE)</f>
        <v>-1043.0404047519633</v>
      </c>
      <c r="F140" s="16" t="s">
        <v>155</v>
      </c>
      <c r="G140" t="str">
        <f t="shared" si="28"/>
        <v>29617.535</v>
      </c>
      <c r="H140" s="27">
        <f t="shared" si="29"/>
        <v>-1043</v>
      </c>
      <c r="I140" s="59" t="s">
        <v>559</v>
      </c>
      <c r="J140" s="60" t="s">
        <v>560</v>
      </c>
      <c r="K140" s="59">
        <v>-1043</v>
      </c>
      <c r="L140" s="59" t="s">
        <v>561</v>
      </c>
      <c r="M140" s="60" t="s">
        <v>511</v>
      </c>
      <c r="N140" s="60"/>
      <c r="O140" s="61" t="s">
        <v>512</v>
      </c>
      <c r="P140" s="61" t="s">
        <v>42</v>
      </c>
    </row>
    <row r="141" spans="1:16" ht="12.75" customHeight="1" x14ac:dyDescent="0.2">
      <c r="A141" s="27" t="str">
        <f t="shared" si="24"/>
        <v> MVS 686 </v>
      </c>
      <c r="B141" s="16" t="str">
        <f t="shared" si="25"/>
        <v>I</v>
      </c>
      <c r="C141" s="27">
        <f t="shared" si="26"/>
        <v>30263.626</v>
      </c>
      <c r="D141" t="str">
        <f t="shared" si="27"/>
        <v>vis</v>
      </c>
      <c r="E141">
        <f>VLOOKUP(C141,Active!C$21:E$970,3,FALSE)</f>
        <v>-673.01182034721569</v>
      </c>
      <c r="F141" s="16" t="s">
        <v>155</v>
      </c>
      <c r="G141" t="str">
        <f t="shared" si="28"/>
        <v>30263.626</v>
      </c>
      <c r="H141" s="27">
        <f t="shared" si="29"/>
        <v>-673</v>
      </c>
      <c r="I141" s="59" t="s">
        <v>562</v>
      </c>
      <c r="J141" s="60" t="s">
        <v>563</v>
      </c>
      <c r="K141" s="59">
        <v>-673</v>
      </c>
      <c r="L141" s="59" t="s">
        <v>296</v>
      </c>
      <c r="M141" s="60" t="s">
        <v>511</v>
      </c>
      <c r="N141" s="60"/>
      <c r="O141" s="61" t="s">
        <v>512</v>
      </c>
      <c r="P141" s="61" t="s">
        <v>42</v>
      </c>
    </row>
    <row r="142" spans="1:16" ht="12.75" customHeight="1" x14ac:dyDescent="0.2">
      <c r="A142" s="27" t="str">
        <f t="shared" si="24"/>
        <v> AJ 55.231 </v>
      </c>
      <c r="B142" s="16" t="str">
        <f t="shared" si="25"/>
        <v>I</v>
      </c>
      <c r="C142" s="27">
        <f t="shared" si="26"/>
        <v>30813.642</v>
      </c>
      <c r="D142" t="str">
        <f t="shared" si="27"/>
        <v>vis</v>
      </c>
      <c r="E142">
        <f>VLOOKUP(C142,Active!C$21:E$970,3,FALSE)</f>
        <v>-358.00721282294836</v>
      </c>
      <c r="F142" s="16" t="s">
        <v>155</v>
      </c>
      <c r="G142" t="str">
        <f t="shared" si="28"/>
        <v>30813.642</v>
      </c>
      <c r="H142" s="27">
        <f t="shared" si="29"/>
        <v>-358</v>
      </c>
      <c r="I142" s="59" t="s">
        <v>564</v>
      </c>
      <c r="J142" s="60" t="s">
        <v>565</v>
      </c>
      <c r="K142" s="59">
        <v>-358</v>
      </c>
      <c r="L142" s="59" t="s">
        <v>566</v>
      </c>
      <c r="M142" s="60" t="s">
        <v>159</v>
      </c>
      <c r="N142" s="60"/>
      <c r="O142" s="61" t="s">
        <v>160</v>
      </c>
      <c r="P142" s="61" t="s">
        <v>47</v>
      </c>
    </row>
    <row r="143" spans="1:16" ht="12.75" customHeight="1" x14ac:dyDescent="0.2">
      <c r="A143" s="27" t="str">
        <f t="shared" si="24"/>
        <v> MVS 686 </v>
      </c>
      <c r="B143" s="16" t="str">
        <f t="shared" si="25"/>
        <v>I</v>
      </c>
      <c r="C143" s="27">
        <f t="shared" si="26"/>
        <v>31077.359</v>
      </c>
      <c r="D143" t="str">
        <f t="shared" si="27"/>
        <v>vis</v>
      </c>
      <c r="E143">
        <f>VLOOKUP(C143,Active!C$21:E$970,3,FALSE)</f>
        <v>-206.97147916705939</v>
      </c>
      <c r="F143" s="16" t="s">
        <v>155</v>
      </c>
      <c r="G143" t="str">
        <f t="shared" si="28"/>
        <v>31077.359</v>
      </c>
      <c r="H143" s="27">
        <f t="shared" si="29"/>
        <v>-207</v>
      </c>
      <c r="I143" s="59" t="s">
        <v>567</v>
      </c>
      <c r="J143" s="60" t="s">
        <v>568</v>
      </c>
      <c r="K143" s="59">
        <v>-207</v>
      </c>
      <c r="L143" s="59" t="s">
        <v>569</v>
      </c>
      <c r="M143" s="60" t="s">
        <v>511</v>
      </c>
      <c r="N143" s="60"/>
      <c r="O143" s="61" t="s">
        <v>512</v>
      </c>
      <c r="P143" s="61" t="s">
        <v>42</v>
      </c>
    </row>
    <row r="144" spans="1:16" ht="12.75" customHeight="1" x14ac:dyDescent="0.2">
      <c r="A144" s="27" t="str">
        <f t="shared" si="24"/>
        <v> AJ 55.231 </v>
      </c>
      <c r="B144" s="16" t="str">
        <f t="shared" si="25"/>
        <v>I</v>
      </c>
      <c r="C144" s="27">
        <f t="shared" si="26"/>
        <v>31494.616000000002</v>
      </c>
      <c r="D144" t="str">
        <f t="shared" si="27"/>
        <v>vis</v>
      </c>
      <c r="E144">
        <f>VLOOKUP(C144,Active!C$21:E$970,3,FALSE)</f>
        <v>31.99952807955481</v>
      </c>
      <c r="F144" s="16" t="s">
        <v>155</v>
      </c>
      <c r="G144" t="str">
        <f t="shared" si="28"/>
        <v>31494.616</v>
      </c>
      <c r="H144" s="27">
        <f t="shared" si="29"/>
        <v>32</v>
      </c>
      <c r="I144" s="59" t="s">
        <v>570</v>
      </c>
      <c r="J144" s="60" t="s">
        <v>571</v>
      </c>
      <c r="K144" s="59">
        <v>32</v>
      </c>
      <c r="L144" s="59" t="s">
        <v>225</v>
      </c>
      <c r="M144" s="60" t="s">
        <v>159</v>
      </c>
      <c r="N144" s="60"/>
      <c r="O144" s="61" t="s">
        <v>160</v>
      </c>
      <c r="P144" s="61" t="s">
        <v>47</v>
      </c>
    </row>
    <row r="145" spans="1:16" ht="12.75" customHeight="1" x14ac:dyDescent="0.2">
      <c r="A145" s="27" t="str">
        <f t="shared" si="24"/>
        <v> AJ 55.231 </v>
      </c>
      <c r="B145" s="16" t="str">
        <f t="shared" si="25"/>
        <v>I</v>
      </c>
      <c r="C145" s="27">
        <f t="shared" si="26"/>
        <v>31796.68</v>
      </c>
      <c r="D145" t="str">
        <f t="shared" si="27"/>
        <v>vis</v>
      </c>
      <c r="E145">
        <f>VLOOKUP(C145,Active!C$21:E$970,3,FALSE)</f>
        <v>204.99731681153693</v>
      </c>
      <c r="F145" s="16" t="s">
        <v>155</v>
      </c>
      <c r="G145" t="str">
        <f t="shared" si="28"/>
        <v>31796.680</v>
      </c>
      <c r="H145" s="27">
        <f t="shared" si="29"/>
        <v>205</v>
      </c>
      <c r="I145" s="59" t="s">
        <v>572</v>
      </c>
      <c r="J145" s="60" t="s">
        <v>573</v>
      </c>
      <c r="K145" s="59">
        <v>205</v>
      </c>
      <c r="L145" s="59" t="s">
        <v>180</v>
      </c>
      <c r="M145" s="60" t="s">
        <v>159</v>
      </c>
      <c r="N145" s="60"/>
      <c r="O145" s="61" t="s">
        <v>160</v>
      </c>
      <c r="P145" s="61" t="s">
        <v>47</v>
      </c>
    </row>
    <row r="146" spans="1:16" ht="12.75" customHeight="1" x14ac:dyDescent="0.2">
      <c r="A146" s="27" t="str">
        <f t="shared" si="24"/>
        <v> AJ 55.231 </v>
      </c>
      <c r="B146" s="16" t="str">
        <f t="shared" si="25"/>
        <v>I</v>
      </c>
      <c r="C146" s="27">
        <f t="shared" si="26"/>
        <v>32805.911</v>
      </c>
      <c r="D146" t="str">
        <f t="shared" si="27"/>
        <v>vis</v>
      </c>
      <c r="E146">
        <f>VLOOKUP(C146,Active!C$21:E$970,3,FALSE)</f>
        <v>783.00307492825345</v>
      </c>
      <c r="F146" s="16" t="s">
        <v>155</v>
      </c>
      <c r="G146" t="str">
        <f t="shared" si="28"/>
        <v>32805.911</v>
      </c>
      <c r="H146" s="27">
        <f t="shared" si="29"/>
        <v>783</v>
      </c>
      <c r="I146" s="59" t="s">
        <v>574</v>
      </c>
      <c r="J146" s="60" t="s">
        <v>575</v>
      </c>
      <c r="K146" s="59">
        <v>783</v>
      </c>
      <c r="L146" s="59" t="s">
        <v>576</v>
      </c>
      <c r="M146" s="60" t="s">
        <v>159</v>
      </c>
      <c r="N146" s="60"/>
      <c r="O146" s="61" t="s">
        <v>160</v>
      </c>
      <c r="P146" s="61" t="s">
        <v>47</v>
      </c>
    </row>
    <row r="147" spans="1:16" ht="12.75" customHeight="1" x14ac:dyDescent="0.2">
      <c r="A147" s="27" t="str">
        <f t="shared" si="24"/>
        <v> MVS 686 </v>
      </c>
      <c r="B147" s="16" t="str">
        <f t="shared" si="25"/>
        <v>I</v>
      </c>
      <c r="C147" s="27">
        <f t="shared" si="26"/>
        <v>32835.603000000003</v>
      </c>
      <c r="D147" t="str">
        <f t="shared" si="27"/>
        <v>vis</v>
      </c>
      <c r="E147">
        <f>VLOOKUP(C147,Active!C$21:E$970,3,FALSE)</f>
        <v>800.00824715344584</v>
      </c>
      <c r="F147" s="16" t="s">
        <v>155</v>
      </c>
      <c r="G147" t="str">
        <f t="shared" si="28"/>
        <v>32835.603</v>
      </c>
      <c r="H147" s="27">
        <f t="shared" si="29"/>
        <v>800</v>
      </c>
      <c r="I147" s="59" t="s">
        <v>577</v>
      </c>
      <c r="J147" s="60" t="s">
        <v>578</v>
      </c>
      <c r="K147" s="59">
        <v>800</v>
      </c>
      <c r="L147" s="59" t="s">
        <v>579</v>
      </c>
      <c r="M147" s="60" t="s">
        <v>511</v>
      </c>
      <c r="N147" s="60"/>
      <c r="O147" s="61" t="s">
        <v>512</v>
      </c>
      <c r="P147" s="61" t="s">
        <v>42</v>
      </c>
    </row>
    <row r="148" spans="1:16" ht="12.75" customHeight="1" x14ac:dyDescent="0.2">
      <c r="A148" s="27" t="str">
        <f t="shared" si="24"/>
        <v> AAC 4.117 </v>
      </c>
      <c r="B148" s="16" t="str">
        <f t="shared" si="25"/>
        <v>I</v>
      </c>
      <c r="C148" s="27">
        <f t="shared" si="26"/>
        <v>32884.482000000004</v>
      </c>
      <c r="D148" t="str">
        <f t="shared" si="27"/>
        <v>vis</v>
      </c>
      <c r="E148">
        <f>VLOOKUP(C148,Active!C$21:E$970,3,FALSE)</f>
        <v>828.00217862303759</v>
      </c>
      <c r="F148" s="16" t="s">
        <v>155</v>
      </c>
      <c r="G148" t="str">
        <f t="shared" si="28"/>
        <v>32884.482</v>
      </c>
      <c r="H148" s="27">
        <f t="shared" si="29"/>
        <v>828</v>
      </c>
      <c r="I148" s="59" t="s">
        <v>580</v>
      </c>
      <c r="J148" s="60" t="s">
        <v>581</v>
      </c>
      <c r="K148" s="59">
        <v>828</v>
      </c>
      <c r="L148" s="59" t="s">
        <v>582</v>
      </c>
      <c r="M148" s="60" t="s">
        <v>164</v>
      </c>
      <c r="N148" s="60"/>
      <c r="O148" s="61" t="s">
        <v>583</v>
      </c>
      <c r="P148" s="61" t="s">
        <v>49</v>
      </c>
    </row>
    <row r="149" spans="1:16" ht="12.75" customHeight="1" x14ac:dyDescent="0.2">
      <c r="A149" s="27" t="str">
        <f t="shared" si="24"/>
        <v> MVS 686 </v>
      </c>
      <c r="B149" s="16" t="str">
        <f t="shared" si="25"/>
        <v>I</v>
      </c>
      <c r="C149" s="27">
        <f t="shared" si="26"/>
        <v>32884.51</v>
      </c>
      <c r="D149" t="str">
        <f t="shared" si="27"/>
        <v>vis</v>
      </c>
      <c r="E149">
        <f>VLOOKUP(C149,Active!C$21:E$970,3,FALSE)</f>
        <v>828.01821475473218</v>
      </c>
      <c r="F149" s="16" t="s">
        <v>155</v>
      </c>
      <c r="G149" t="str">
        <f t="shared" si="28"/>
        <v>32884.510</v>
      </c>
      <c r="H149" s="27">
        <f t="shared" si="29"/>
        <v>828</v>
      </c>
      <c r="I149" s="59" t="s">
        <v>584</v>
      </c>
      <c r="J149" s="60" t="s">
        <v>585</v>
      </c>
      <c r="K149" s="59">
        <v>828</v>
      </c>
      <c r="L149" s="59" t="s">
        <v>586</v>
      </c>
      <c r="M149" s="60" t="s">
        <v>511</v>
      </c>
      <c r="N149" s="60"/>
      <c r="O149" s="61" t="s">
        <v>512</v>
      </c>
      <c r="P149" s="61" t="s">
        <v>42</v>
      </c>
    </row>
    <row r="150" spans="1:16" ht="12.75" customHeight="1" x14ac:dyDescent="0.2">
      <c r="A150" s="27" t="str">
        <f t="shared" si="24"/>
        <v> MVS 686 </v>
      </c>
      <c r="B150" s="16" t="str">
        <f t="shared" si="25"/>
        <v>I</v>
      </c>
      <c r="C150" s="27">
        <f t="shared" si="26"/>
        <v>32891.485000000001</v>
      </c>
      <c r="D150" t="str">
        <f t="shared" si="27"/>
        <v>vis</v>
      </c>
      <c r="E150">
        <f>VLOOKUP(C150,Active!C$21:E$970,3,FALSE)</f>
        <v>832.01292970389977</v>
      </c>
      <c r="F150" s="16" t="s">
        <v>155</v>
      </c>
      <c r="G150" t="str">
        <f t="shared" si="28"/>
        <v>32891.485</v>
      </c>
      <c r="H150" s="27">
        <f t="shared" si="29"/>
        <v>832</v>
      </c>
      <c r="I150" s="59" t="s">
        <v>587</v>
      </c>
      <c r="J150" s="60" t="s">
        <v>588</v>
      </c>
      <c r="K150" s="59">
        <v>832</v>
      </c>
      <c r="L150" s="59" t="s">
        <v>589</v>
      </c>
      <c r="M150" s="60" t="s">
        <v>511</v>
      </c>
      <c r="N150" s="60"/>
      <c r="O150" s="61" t="s">
        <v>512</v>
      </c>
      <c r="P150" s="61" t="s">
        <v>42</v>
      </c>
    </row>
    <row r="151" spans="1:16" ht="12.75" customHeight="1" x14ac:dyDescent="0.2">
      <c r="A151" s="27" t="str">
        <f t="shared" si="24"/>
        <v> AA 27.155 </v>
      </c>
      <c r="B151" s="16" t="str">
        <f t="shared" si="25"/>
        <v>I</v>
      </c>
      <c r="C151" s="27">
        <f t="shared" si="26"/>
        <v>32940.355499999998</v>
      </c>
      <c r="D151" t="str">
        <f t="shared" si="27"/>
        <v>vis</v>
      </c>
      <c r="E151">
        <f>VLOOKUP(C151,Active!C$21:E$970,3,FALSE)</f>
        <v>860.00199306208174</v>
      </c>
      <c r="F151" s="16" t="s">
        <v>155</v>
      </c>
      <c r="G151" t="str">
        <f t="shared" si="28"/>
        <v>32940.3555</v>
      </c>
      <c r="H151" s="27">
        <f t="shared" si="29"/>
        <v>860</v>
      </c>
      <c r="I151" s="59" t="s">
        <v>590</v>
      </c>
      <c r="J151" s="60" t="s">
        <v>591</v>
      </c>
      <c r="K151" s="59">
        <v>860</v>
      </c>
      <c r="L151" s="59" t="s">
        <v>592</v>
      </c>
      <c r="M151" s="60" t="s">
        <v>164</v>
      </c>
      <c r="N151" s="60"/>
      <c r="O151" s="61" t="s">
        <v>521</v>
      </c>
      <c r="P151" s="61" t="s">
        <v>45</v>
      </c>
    </row>
    <row r="152" spans="1:16" ht="12.75" customHeight="1" x14ac:dyDescent="0.2">
      <c r="A152" s="27" t="str">
        <f t="shared" si="24"/>
        <v> AAC 4.117 </v>
      </c>
      <c r="B152" s="16" t="str">
        <f t="shared" si="25"/>
        <v>I</v>
      </c>
      <c r="C152" s="27">
        <f t="shared" si="26"/>
        <v>32940.357000000004</v>
      </c>
      <c r="D152" t="str">
        <f t="shared" si="27"/>
        <v>vis</v>
      </c>
      <c r="E152">
        <f>VLOOKUP(C152,Active!C$21:E$970,3,FALSE)</f>
        <v>860.00285214056873</v>
      </c>
      <c r="F152" s="16" t="s">
        <v>155</v>
      </c>
      <c r="G152" t="str">
        <f t="shared" si="28"/>
        <v>32940.357</v>
      </c>
      <c r="H152" s="27">
        <f t="shared" si="29"/>
        <v>860</v>
      </c>
      <c r="I152" s="59" t="s">
        <v>593</v>
      </c>
      <c r="J152" s="60" t="s">
        <v>594</v>
      </c>
      <c r="K152" s="59">
        <v>860</v>
      </c>
      <c r="L152" s="59" t="s">
        <v>576</v>
      </c>
      <c r="M152" s="60" t="s">
        <v>164</v>
      </c>
      <c r="N152" s="60"/>
      <c r="O152" s="61" t="s">
        <v>583</v>
      </c>
      <c r="P152" s="61" t="s">
        <v>49</v>
      </c>
    </row>
    <row r="153" spans="1:16" ht="12.75" customHeight="1" x14ac:dyDescent="0.2">
      <c r="A153" s="27" t="str">
        <f t="shared" si="24"/>
        <v> MVS 686 </v>
      </c>
      <c r="B153" s="16" t="str">
        <f t="shared" si="25"/>
        <v>I</v>
      </c>
      <c r="C153" s="27">
        <f t="shared" si="26"/>
        <v>32968.292000000001</v>
      </c>
      <c r="D153" t="str">
        <f t="shared" si="27"/>
        <v>vis</v>
      </c>
      <c r="E153">
        <f>VLOOKUP(C153,Active!C$21:E$970,3,FALSE)</f>
        <v>876.00175710186022</v>
      </c>
      <c r="F153" s="16" t="s">
        <v>155</v>
      </c>
      <c r="G153" t="str">
        <f t="shared" si="28"/>
        <v>32968.292</v>
      </c>
      <c r="H153" s="27">
        <f t="shared" si="29"/>
        <v>876</v>
      </c>
      <c r="I153" s="59" t="s">
        <v>595</v>
      </c>
      <c r="J153" s="60" t="s">
        <v>596</v>
      </c>
      <c r="K153" s="59">
        <v>876</v>
      </c>
      <c r="L153" s="59" t="s">
        <v>597</v>
      </c>
      <c r="M153" s="60" t="s">
        <v>511</v>
      </c>
      <c r="N153" s="60"/>
      <c r="O153" s="61" t="s">
        <v>512</v>
      </c>
      <c r="P153" s="61" t="s">
        <v>42</v>
      </c>
    </row>
    <row r="154" spans="1:16" ht="12.75" customHeight="1" x14ac:dyDescent="0.2">
      <c r="A154" s="27" t="str">
        <f t="shared" si="24"/>
        <v> AA 27.155 </v>
      </c>
      <c r="B154" s="16" t="str">
        <f t="shared" si="25"/>
        <v>I</v>
      </c>
      <c r="C154" s="27">
        <f t="shared" si="26"/>
        <v>33186.595000000001</v>
      </c>
      <c r="D154" t="str">
        <f t="shared" si="27"/>
        <v>vis</v>
      </c>
      <c r="E154">
        <f>VLOOKUP(C154,Active!C$21:E$970,3,FALSE)</f>
        <v>1001.0280305854864</v>
      </c>
      <c r="F154" s="16" t="s">
        <v>155</v>
      </c>
      <c r="G154" t="str">
        <f t="shared" si="28"/>
        <v>33186.595</v>
      </c>
      <c r="H154" s="27">
        <f t="shared" si="29"/>
        <v>1001</v>
      </c>
      <c r="I154" s="59" t="s">
        <v>598</v>
      </c>
      <c r="J154" s="60" t="s">
        <v>599</v>
      </c>
      <c r="K154" s="59">
        <v>1001</v>
      </c>
      <c r="L154" s="59" t="s">
        <v>600</v>
      </c>
      <c r="M154" s="60" t="s">
        <v>164</v>
      </c>
      <c r="N154" s="60"/>
      <c r="O154" s="61" t="s">
        <v>525</v>
      </c>
      <c r="P154" s="61" t="s">
        <v>45</v>
      </c>
    </row>
    <row r="155" spans="1:16" ht="12.75" customHeight="1" x14ac:dyDescent="0.2">
      <c r="A155" s="27" t="str">
        <f t="shared" si="24"/>
        <v> AJ 55.231 </v>
      </c>
      <c r="B155" s="16" t="str">
        <f t="shared" si="25"/>
        <v>I</v>
      </c>
      <c r="C155" s="27">
        <f t="shared" si="26"/>
        <v>33219.72</v>
      </c>
      <c r="D155" t="str">
        <f t="shared" si="27"/>
        <v>vis</v>
      </c>
      <c r="E155">
        <f>VLOOKUP(C155,Active!C$21:E$970,3,FALSE)</f>
        <v>1019.9993471003539</v>
      </c>
      <c r="F155" s="16" t="s">
        <v>155</v>
      </c>
      <c r="G155" t="str">
        <f t="shared" si="28"/>
        <v>33219.720</v>
      </c>
      <c r="H155" s="27">
        <f t="shared" si="29"/>
        <v>1020</v>
      </c>
      <c r="I155" s="59" t="s">
        <v>601</v>
      </c>
      <c r="J155" s="60" t="s">
        <v>602</v>
      </c>
      <c r="K155" s="59">
        <v>1020</v>
      </c>
      <c r="L155" s="59" t="s">
        <v>225</v>
      </c>
      <c r="M155" s="60" t="s">
        <v>159</v>
      </c>
      <c r="N155" s="60"/>
      <c r="O155" s="61" t="s">
        <v>160</v>
      </c>
      <c r="P155" s="61" t="s">
        <v>47</v>
      </c>
    </row>
    <row r="156" spans="1:16" ht="12.75" customHeight="1" x14ac:dyDescent="0.2">
      <c r="A156" s="27" t="str">
        <f t="shared" si="24"/>
        <v> AAC 5.74 </v>
      </c>
      <c r="B156" s="16" t="str">
        <f t="shared" si="25"/>
        <v>I</v>
      </c>
      <c r="C156" s="27">
        <f t="shared" si="26"/>
        <v>33305.281999999999</v>
      </c>
      <c r="D156" t="str">
        <f t="shared" si="27"/>
        <v>vis</v>
      </c>
      <c r="E156">
        <f>VLOOKUP(C156,Active!C$21:E$970,3,FALSE)</f>
        <v>1069.0023292481292</v>
      </c>
      <c r="F156" s="16" t="s">
        <v>155</v>
      </c>
      <c r="G156" t="str">
        <f t="shared" si="28"/>
        <v>33305.282</v>
      </c>
      <c r="H156" s="27">
        <f t="shared" si="29"/>
        <v>1069</v>
      </c>
      <c r="I156" s="59" t="s">
        <v>603</v>
      </c>
      <c r="J156" s="60" t="s">
        <v>604</v>
      </c>
      <c r="K156" s="59">
        <v>1069</v>
      </c>
      <c r="L156" s="59" t="s">
        <v>582</v>
      </c>
      <c r="M156" s="60" t="s">
        <v>164</v>
      </c>
      <c r="N156" s="60"/>
      <c r="O156" s="61" t="s">
        <v>583</v>
      </c>
      <c r="P156" s="61" t="s">
        <v>50</v>
      </c>
    </row>
    <row r="157" spans="1:16" ht="12.75" customHeight="1" x14ac:dyDescent="0.2">
      <c r="A157" s="27" t="str">
        <f t="shared" si="24"/>
        <v> AJ 62.373 </v>
      </c>
      <c r="B157" s="16" t="str">
        <f t="shared" si="25"/>
        <v>I</v>
      </c>
      <c r="C157" s="27">
        <f t="shared" si="26"/>
        <v>34059.574000000001</v>
      </c>
      <c r="D157" t="str">
        <f t="shared" si="27"/>
        <v>vis</v>
      </c>
      <c r="E157">
        <f>VLOOKUP(C157,Active!C$21:E$970,3,FALSE)</f>
        <v>1500.9996809955242</v>
      </c>
      <c r="F157" s="16" t="s">
        <v>155</v>
      </c>
      <c r="G157" t="str">
        <f t="shared" si="28"/>
        <v>34059.574</v>
      </c>
      <c r="H157" s="27">
        <f t="shared" si="29"/>
        <v>1501</v>
      </c>
      <c r="I157" s="59" t="s">
        <v>605</v>
      </c>
      <c r="J157" s="60" t="s">
        <v>606</v>
      </c>
      <c r="K157" s="59">
        <v>1501</v>
      </c>
      <c r="L157" s="59" t="s">
        <v>225</v>
      </c>
      <c r="M157" s="60" t="s">
        <v>159</v>
      </c>
      <c r="N157" s="60"/>
      <c r="O157" s="61" t="s">
        <v>160</v>
      </c>
      <c r="P157" s="61" t="s">
        <v>51</v>
      </c>
    </row>
    <row r="158" spans="1:16" ht="12.75" customHeight="1" x14ac:dyDescent="0.2">
      <c r="A158" s="27" t="str">
        <f t="shared" si="24"/>
        <v> MVS 686 </v>
      </c>
      <c r="B158" s="16" t="str">
        <f t="shared" si="25"/>
        <v>I</v>
      </c>
      <c r="C158" s="27">
        <f t="shared" si="26"/>
        <v>34272.565000000002</v>
      </c>
      <c r="D158" t="str">
        <f t="shared" si="27"/>
        <v>vis</v>
      </c>
      <c r="E158">
        <f>VLOOKUP(C158,Active!C$21:E$970,3,FALSE)</f>
        <v>1622.9836712089032</v>
      </c>
      <c r="F158" s="16" t="s">
        <v>155</v>
      </c>
      <c r="G158" t="str">
        <f t="shared" si="28"/>
        <v>34272.565</v>
      </c>
      <c r="H158" s="27">
        <f t="shared" si="29"/>
        <v>1623</v>
      </c>
      <c r="I158" s="59" t="s">
        <v>607</v>
      </c>
      <c r="J158" s="60" t="s">
        <v>608</v>
      </c>
      <c r="K158" s="59">
        <v>1623</v>
      </c>
      <c r="L158" s="59" t="s">
        <v>537</v>
      </c>
      <c r="M158" s="60" t="s">
        <v>511</v>
      </c>
      <c r="N158" s="60"/>
      <c r="O158" s="61" t="s">
        <v>512</v>
      </c>
      <c r="P158" s="61" t="s">
        <v>42</v>
      </c>
    </row>
    <row r="159" spans="1:16" ht="12.75" customHeight="1" x14ac:dyDescent="0.2">
      <c r="A159" s="27" t="str">
        <f t="shared" si="24"/>
        <v> AJ 62.373 </v>
      </c>
      <c r="B159" s="16" t="str">
        <f t="shared" si="25"/>
        <v>I</v>
      </c>
      <c r="C159" s="27">
        <f t="shared" si="26"/>
        <v>34361.641000000003</v>
      </c>
      <c r="D159" t="str">
        <f t="shared" si="27"/>
        <v>vis</v>
      </c>
      <c r="E159">
        <f>VLOOKUP(C159,Active!C$21:E$970,3,FALSE)</f>
        <v>1673.9991878844762</v>
      </c>
      <c r="F159" s="16" t="s">
        <v>155</v>
      </c>
      <c r="G159" t="str">
        <f t="shared" si="28"/>
        <v>34361.641</v>
      </c>
      <c r="H159" s="27">
        <f t="shared" si="29"/>
        <v>1674</v>
      </c>
      <c r="I159" s="59" t="s">
        <v>609</v>
      </c>
      <c r="J159" s="60" t="s">
        <v>610</v>
      </c>
      <c r="K159" s="59">
        <v>1674</v>
      </c>
      <c r="L159" s="59" t="s">
        <v>225</v>
      </c>
      <c r="M159" s="60" t="s">
        <v>159</v>
      </c>
      <c r="N159" s="60"/>
      <c r="O159" s="61" t="s">
        <v>160</v>
      </c>
      <c r="P159" s="61" t="s">
        <v>51</v>
      </c>
    </row>
    <row r="160" spans="1:16" ht="12.75" customHeight="1" x14ac:dyDescent="0.2">
      <c r="A160" s="27" t="str">
        <f t="shared" si="24"/>
        <v> AJ 62.373 </v>
      </c>
      <c r="B160" s="16" t="str">
        <f t="shared" si="25"/>
        <v>I</v>
      </c>
      <c r="C160" s="27">
        <f t="shared" si="26"/>
        <v>34387.83</v>
      </c>
      <c r="D160" t="str">
        <f t="shared" si="27"/>
        <v>vis</v>
      </c>
      <c r="E160">
        <f>VLOOKUP(C160,Active!C$21:E$970,3,FALSE)</f>
        <v>1688.9981254907505</v>
      </c>
      <c r="F160" s="16" t="s">
        <v>155</v>
      </c>
      <c r="G160" t="str">
        <f t="shared" si="28"/>
        <v>34387.830</v>
      </c>
      <c r="H160" s="27">
        <f t="shared" si="29"/>
        <v>1689</v>
      </c>
      <c r="I160" s="59" t="s">
        <v>611</v>
      </c>
      <c r="J160" s="60" t="s">
        <v>612</v>
      </c>
      <c r="K160" s="59">
        <v>1689</v>
      </c>
      <c r="L160" s="59" t="s">
        <v>187</v>
      </c>
      <c r="M160" s="60" t="s">
        <v>159</v>
      </c>
      <c r="N160" s="60"/>
      <c r="O160" s="61" t="s">
        <v>160</v>
      </c>
      <c r="P160" s="61" t="s">
        <v>51</v>
      </c>
    </row>
    <row r="161" spans="1:16" ht="12.75" customHeight="1" x14ac:dyDescent="0.2">
      <c r="A161" s="27" t="str">
        <f t="shared" si="24"/>
        <v> AJ 62.373 </v>
      </c>
      <c r="B161" s="16" t="str">
        <f t="shared" si="25"/>
        <v>I</v>
      </c>
      <c r="C161" s="27">
        <f t="shared" si="26"/>
        <v>34740.531999999999</v>
      </c>
      <c r="D161" t="str">
        <f t="shared" si="27"/>
        <v>vis</v>
      </c>
      <c r="E161">
        <f>VLOOKUP(C161,Active!C$21:E$970,3,FALSE)</f>
        <v>1890.9972583941994</v>
      </c>
      <c r="F161" s="16" t="s">
        <v>155</v>
      </c>
      <c r="G161" t="str">
        <f t="shared" si="28"/>
        <v>34740.532</v>
      </c>
      <c r="H161" s="27">
        <f t="shared" si="29"/>
        <v>1891</v>
      </c>
      <c r="I161" s="59" t="s">
        <v>613</v>
      </c>
      <c r="J161" s="60" t="s">
        <v>614</v>
      </c>
      <c r="K161" s="59">
        <v>1891</v>
      </c>
      <c r="L161" s="59" t="s">
        <v>180</v>
      </c>
      <c r="M161" s="60" t="s">
        <v>159</v>
      </c>
      <c r="N161" s="60"/>
      <c r="O161" s="61" t="s">
        <v>160</v>
      </c>
      <c r="P161" s="61" t="s">
        <v>51</v>
      </c>
    </row>
    <row r="162" spans="1:16" ht="12.75" customHeight="1" x14ac:dyDescent="0.2">
      <c r="A162" s="27" t="str">
        <f t="shared" si="24"/>
        <v> AJ 62.373 </v>
      </c>
      <c r="B162" s="16" t="str">
        <f t="shared" si="25"/>
        <v>I</v>
      </c>
      <c r="C162" s="27">
        <f t="shared" si="26"/>
        <v>34780.692000000003</v>
      </c>
      <c r="D162" t="str">
        <f t="shared" si="27"/>
        <v>vis</v>
      </c>
      <c r="E162">
        <f>VLOOKUP(C162,Active!C$21:E$970,3,FALSE)</f>
        <v>1913.997652997585</v>
      </c>
      <c r="F162" s="16" t="s">
        <v>155</v>
      </c>
      <c r="G162" t="str">
        <f t="shared" si="28"/>
        <v>34780.692</v>
      </c>
      <c r="H162" s="27">
        <f t="shared" si="29"/>
        <v>1914</v>
      </c>
      <c r="I162" s="59" t="s">
        <v>615</v>
      </c>
      <c r="J162" s="60" t="s">
        <v>616</v>
      </c>
      <c r="K162" s="59">
        <v>1914</v>
      </c>
      <c r="L162" s="59" t="s">
        <v>184</v>
      </c>
      <c r="M162" s="60" t="s">
        <v>159</v>
      </c>
      <c r="N162" s="60"/>
      <c r="O162" s="61" t="s">
        <v>160</v>
      </c>
      <c r="P162" s="61" t="s">
        <v>51</v>
      </c>
    </row>
    <row r="163" spans="1:16" ht="12.75" customHeight="1" x14ac:dyDescent="0.2">
      <c r="A163" s="27" t="str">
        <f t="shared" si="24"/>
        <v> AJ 62.373 </v>
      </c>
      <c r="B163" s="16" t="str">
        <f t="shared" si="25"/>
        <v>I</v>
      </c>
      <c r="C163" s="27">
        <f t="shared" si="26"/>
        <v>35152.6</v>
      </c>
      <c r="D163" t="str">
        <f t="shared" si="27"/>
        <v>vis</v>
      </c>
      <c r="E163">
        <f>VLOOKUP(C163,Active!C$21:E$970,3,FALSE)</f>
        <v>2126.9964268062267</v>
      </c>
      <c r="F163" s="16" t="s">
        <v>155</v>
      </c>
      <c r="G163" t="str">
        <f t="shared" si="28"/>
        <v>35152.600</v>
      </c>
      <c r="H163" s="27">
        <f t="shared" si="29"/>
        <v>2127</v>
      </c>
      <c r="I163" s="59" t="s">
        <v>617</v>
      </c>
      <c r="J163" s="60" t="s">
        <v>618</v>
      </c>
      <c r="K163" s="59">
        <v>2127</v>
      </c>
      <c r="L163" s="59" t="s">
        <v>169</v>
      </c>
      <c r="M163" s="60" t="s">
        <v>159</v>
      </c>
      <c r="N163" s="60"/>
      <c r="O163" s="61" t="s">
        <v>160</v>
      </c>
      <c r="P163" s="61" t="s">
        <v>51</v>
      </c>
    </row>
    <row r="164" spans="1:16" ht="12.75" customHeight="1" x14ac:dyDescent="0.2">
      <c r="A164" s="27" t="str">
        <f t="shared" si="24"/>
        <v> AJ 62.373 </v>
      </c>
      <c r="B164" s="16" t="str">
        <f t="shared" si="25"/>
        <v>I</v>
      </c>
      <c r="C164" s="27">
        <f t="shared" si="26"/>
        <v>35475.620999999999</v>
      </c>
      <c r="D164" t="str">
        <f t="shared" si="27"/>
        <v>vis</v>
      </c>
      <c r="E164">
        <f>VLOOKUP(C164,Active!C$21:E$970,3,FALSE)</f>
        <v>2311.9966873933672</v>
      </c>
      <c r="F164" s="16" t="s">
        <v>155</v>
      </c>
      <c r="G164" t="str">
        <f t="shared" si="28"/>
        <v>35475.621</v>
      </c>
      <c r="H164" s="27">
        <f t="shared" si="29"/>
        <v>2312</v>
      </c>
      <c r="I164" s="59" t="s">
        <v>619</v>
      </c>
      <c r="J164" s="60" t="s">
        <v>620</v>
      </c>
      <c r="K164" s="59">
        <v>2312</v>
      </c>
      <c r="L164" s="59" t="s">
        <v>169</v>
      </c>
      <c r="M164" s="60" t="s">
        <v>159</v>
      </c>
      <c r="N164" s="60"/>
      <c r="O164" s="61" t="s">
        <v>160</v>
      </c>
      <c r="P164" s="61" t="s">
        <v>51</v>
      </c>
    </row>
    <row r="165" spans="1:16" ht="12.75" customHeight="1" x14ac:dyDescent="0.2">
      <c r="A165" s="27" t="str">
        <f t="shared" si="24"/>
        <v> AJ 62.373 </v>
      </c>
      <c r="B165" s="16" t="str">
        <f t="shared" si="25"/>
        <v>I</v>
      </c>
      <c r="C165" s="27">
        <f t="shared" si="26"/>
        <v>35833.56</v>
      </c>
      <c r="D165" t="str">
        <f t="shared" si="27"/>
        <v>vis</v>
      </c>
      <c r="E165">
        <f>VLOOKUP(C165,Active!C$21:E$970,3,FALSE)</f>
        <v>2516.9951496428807</v>
      </c>
      <c r="F165" s="16" t="s">
        <v>155</v>
      </c>
      <c r="G165" t="str">
        <f t="shared" si="28"/>
        <v>35833.560</v>
      </c>
      <c r="H165" s="27">
        <f t="shared" si="29"/>
        <v>2517</v>
      </c>
      <c r="I165" s="59" t="s">
        <v>621</v>
      </c>
      <c r="J165" s="60" t="s">
        <v>622</v>
      </c>
      <c r="K165" s="59">
        <v>2517</v>
      </c>
      <c r="L165" s="59" t="s">
        <v>192</v>
      </c>
      <c r="M165" s="60" t="s">
        <v>159</v>
      </c>
      <c r="N165" s="60"/>
      <c r="O165" s="61" t="s">
        <v>160</v>
      </c>
      <c r="P165" s="61" t="s">
        <v>51</v>
      </c>
    </row>
    <row r="166" spans="1:16" ht="12.75" customHeight="1" x14ac:dyDescent="0.2">
      <c r="A166" s="27" t="str">
        <f t="shared" si="24"/>
        <v> MVS 686 </v>
      </c>
      <c r="B166" s="16" t="str">
        <f t="shared" si="25"/>
        <v>I</v>
      </c>
      <c r="C166" s="27">
        <f t="shared" si="26"/>
        <v>36163.563000000002</v>
      </c>
      <c r="D166" t="str">
        <f t="shared" si="27"/>
        <v>vis</v>
      </c>
      <c r="E166">
        <f>VLOOKUP(C166,Active!C$21:E$970,3,FALSE)</f>
        <v>2705.9941342121151</v>
      </c>
      <c r="F166" s="16" t="s">
        <v>155</v>
      </c>
      <c r="G166" t="str">
        <f t="shared" si="28"/>
        <v>36163.563</v>
      </c>
      <c r="H166" s="27">
        <f t="shared" si="29"/>
        <v>2706</v>
      </c>
      <c r="I166" s="59" t="s">
        <v>623</v>
      </c>
      <c r="J166" s="60" t="s">
        <v>624</v>
      </c>
      <c r="K166" s="59">
        <v>2706</v>
      </c>
      <c r="L166" s="59" t="s">
        <v>625</v>
      </c>
      <c r="M166" s="60" t="s">
        <v>511</v>
      </c>
      <c r="N166" s="60"/>
      <c r="O166" s="61" t="s">
        <v>512</v>
      </c>
      <c r="P166" s="61" t="s">
        <v>42</v>
      </c>
    </row>
    <row r="167" spans="1:16" ht="12.75" customHeight="1" x14ac:dyDescent="0.2">
      <c r="A167" s="27" t="str">
        <f t="shared" si="24"/>
        <v> MVS 686 </v>
      </c>
      <c r="B167" s="16" t="str">
        <f t="shared" si="25"/>
        <v>I</v>
      </c>
      <c r="C167" s="27">
        <f t="shared" si="26"/>
        <v>36598.357000000004</v>
      </c>
      <c r="D167" t="str">
        <f t="shared" si="27"/>
        <v>vis</v>
      </c>
      <c r="E167">
        <f>VLOOKUP(C167,Active!C$21:E$970,3,FALSE)</f>
        <v>2955.0089143710688</v>
      </c>
      <c r="F167" s="16" t="s">
        <v>155</v>
      </c>
      <c r="G167" t="str">
        <f t="shared" si="28"/>
        <v>36598.357</v>
      </c>
      <c r="H167" s="27">
        <f t="shared" si="29"/>
        <v>2955</v>
      </c>
      <c r="I167" s="59" t="s">
        <v>626</v>
      </c>
      <c r="J167" s="60" t="s">
        <v>627</v>
      </c>
      <c r="K167" s="59">
        <v>2955</v>
      </c>
      <c r="L167" s="59" t="s">
        <v>628</v>
      </c>
      <c r="M167" s="60" t="s">
        <v>511</v>
      </c>
      <c r="N167" s="60"/>
      <c r="O167" s="61" t="s">
        <v>512</v>
      </c>
      <c r="P167" s="61" t="s">
        <v>42</v>
      </c>
    </row>
    <row r="168" spans="1:16" ht="12.75" customHeight="1" x14ac:dyDescent="0.2">
      <c r="A168" s="27" t="str">
        <f t="shared" si="24"/>
        <v> MVS 686 </v>
      </c>
      <c r="B168" s="16" t="str">
        <f t="shared" si="25"/>
        <v>I</v>
      </c>
      <c r="C168" s="27">
        <f t="shared" si="26"/>
        <v>37235.591999999997</v>
      </c>
      <c r="D168" t="str">
        <f t="shared" si="27"/>
        <v>vis</v>
      </c>
      <c r="E168">
        <f>VLOOKUP(C168,Active!C$21:E$970,3,FALSE)</f>
        <v>3319.9654994080938</v>
      </c>
      <c r="F168" s="16" t="s">
        <v>155</v>
      </c>
      <c r="G168" t="str">
        <f t="shared" si="28"/>
        <v>37235.592</v>
      </c>
      <c r="H168" s="27">
        <f t="shared" si="29"/>
        <v>3320</v>
      </c>
      <c r="I168" s="59" t="s">
        <v>629</v>
      </c>
      <c r="J168" s="60" t="s">
        <v>630</v>
      </c>
      <c r="K168" s="59">
        <v>3320</v>
      </c>
      <c r="L168" s="59" t="s">
        <v>631</v>
      </c>
      <c r="M168" s="60" t="s">
        <v>511</v>
      </c>
      <c r="N168" s="60"/>
      <c r="O168" s="61" t="s">
        <v>512</v>
      </c>
      <c r="P168" s="61" t="s">
        <v>42</v>
      </c>
    </row>
    <row r="169" spans="1:16" ht="12.75" customHeight="1" x14ac:dyDescent="0.2">
      <c r="A169" s="27" t="str">
        <f t="shared" si="24"/>
        <v> MVS 686 </v>
      </c>
      <c r="B169" s="16" t="str">
        <f t="shared" si="25"/>
        <v>I</v>
      </c>
      <c r="C169" s="27">
        <f t="shared" si="26"/>
        <v>37614.527999999998</v>
      </c>
      <c r="D169" t="str">
        <f t="shared" si="27"/>
        <v>vis</v>
      </c>
      <c r="E169">
        <f>VLOOKUP(C169,Active!C$21:E$970,3,FALSE)</f>
        <v>3536.9893422723312</v>
      </c>
      <c r="F169" s="16" t="s">
        <v>155</v>
      </c>
      <c r="G169" t="str">
        <f t="shared" si="28"/>
        <v>37614.528</v>
      </c>
      <c r="H169" s="27">
        <f t="shared" si="29"/>
        <v>3537</v>
      </c>
      <c r="I169" s="59" t="s">
        <v>632</v>
      </c>
      <c r="J169" s="60" t="s">
        <v>633</v>
      </c>
      <c r="K169" s="59">
        <v>3537</v>
      </c>
      <c r="L169" s="59" t="s">
        <v>634</v>
      </c>
      <c r="M169" s="60" t="s">
        <v>511</v>
      </c>
      <c r="N169" s="60"/>
      <c r="O169" s="61" t="s">
        <v>512</v>
      </c>
      <c r="P169" s="61" t="s">
        <v>42</v>
      </c>
    </row>
    <row r="170" spans="1:16" ht="12.75" customHeight="1" x14ac:dyDescent="0.2">
      <c r="A170" s="27" t="str">
        <f t="shared" si="24"/>
        <v> AVSJ 5.37 </v>
      </c>
      <c r="B170" s="16" t="str">
        <f t="shared" si="25"/>
        <v>I</v>
      </c>
      <c r="C170" s="27">
        <f t="shared" si="26"/>
        <v>41335.385999999999</v>
      </c>
      <c r="D170" t="str">
        <f t="shared" si="27"/>
        <v>vis</v>
      </c>
      <c r="E170">
        <f>VLOOKUP(C170,Active!C$21:E$970,3,FALSE)</f>
        <v>5667.995374721444</v>
      </c>
      <c r="F170" s="16" t="s">
        <v>155</v>
      </c>
      <c r="G170" t="str">
        <f t="shared" si="28"/>
        <v>41335.386</v>
      </c>
      <c r="H170" s="27">
        <f t="shared" si="29"/>
        <v>5668</v>
      </c>
      <c r="I170" s="59" t="s">
        <v>635</v>
      </c>
      <c r="J170" s="60" t="s">
        <v>636</v>
      </c>
      <c r="K170" s="59">
        <v>5668</v>
      </c>
      <c r="L170" s="59" t="s">
        <v>192</v>
      </c>
      <c r="M170" s="60" t="s">
        <v>164</v>
      </c>
      <c r="N170" s="60"/>
      <c r="O170" s="61" t="s">
        <v>222</v>
      </c>
      <c r="P170" s="61" t="s">
        <v>53</v>
      </c>
    </row>
    <row r="171" spans="1:16" ht="12.75" customHeight="1" x14ac:dyDescent="0.2">
      <c r="A171" s="27" t="str">
        <f t="shared" ref="A171:A202" si="30">P171</f>
        <v> AVSJ 7.38 </v>
      </c>
      <c r="B171" s="16" t="str">
        <f t="shared" ref="B171:B202" si="31">IF(H171=INT(H171),"I","II")</f>
        <v>I</v>
      </c>
      <c r="C171" s="27">
        <f t="shared" ref="C171:C202" si="32">1*G171</f>
        <v>42433.66</v>
      </c>
      <c r="D171" t="str">
        <f t="shared" ref="D171:D202" si="33">VLOOKUP(F171,I$1:J$5,2,FALSE)</f>
        <v>vis</v>
      </c>
      <c r="E171">
        <f>VLOOKUP(C171,Active!C$21:E$970,3,FALSE)</f>
        <v>6296.997749787095</v>
      </c>
      <c r="F171" s="16" t="s">
        <v>155</v>
      </c>
      <c r="G171" t="str">
        <f t="shared" ref="G171:G202" si="34">MID(I171,3,LEN(I171)-3)</f>
        <v>42433.660</v>
      </c>
      <c r="H171" s="27">
        <f t="shared" ref="H171:H202" si="35">1*K171</f>
        <v>6297</v>
      </c>
      <c r="I171" s="59" t="s">
        <v>637</v>
      </c>
      <c r="J171" s="60" t="s">
        <v>638</v>
      </c>
      <c r="K171" s="59">
        <v>6297</v>
      </c>
      <c r="L171" s="59" t="s">
        <v>184</v>
      </c>
      <c r="M171" s="60" t="s">
        <v>164</v>
      </c>
      <c r="N171" s="60"/>
      <c r="O171" s="61" t="s">
        <v>222</v>
      </c>
      <c r="P171" s="61" t="s">
        <v>57</v>
      </c>
    </row>
    <row r="172" spans="1:16" ht="12.75" customHeight="1" x14ac:dyDescent="0.2">
      <c r="A172" s="27" t="str">
        <f t="shared" si="30"/>
        <v> AVSJ 7.38 </v>
      </c>
      <c r="B172" s="16" t="str">
        <f t="shared" si="31"/>
        <v>I</v>
      </c>
      <c r="C172" s="27">
        <f t="shared" si="32"/>
        <v>42721.758999999998</v>
      </c>
      <c r="D172" t="str">
        <f t="shared" si="33"/>
        <v>vis</v>
      </c>
      <c r="E172">
        <f>VLOOKUP(C172,Active!C$21:E$970,3,FALSE)</f>
        <v>6461.9975178359009</v>
      </c>
      <c r="F172" s="16" t="s">
        <v>155</v>
      </c>
      <c r="G172" t="str">
        <f t="shared" si="34"/>
        <v>42721.759</v>
      </c>
      <c r="H172" s="27">
        <f t="shared" si="35"/>
        <v>6462</v>
      </c>
      <c r="I172" s="59" t="s">
        <v>639</v>
      </c>
      <c r="J172" s="60" t="s">
        <v>640</v>
      </c>
      <c r="K172" s="59">
        <v>6462</v>
      </c>
      <c r="L172" s="59" t="s">
        <v>184</v>
      </c>
      <c r="M172" s="60" t="s">
        <v>164</v>
      </c>
      <c r="N172" s="60"/>
      <c r="O172" s="61" t="s">
        <v>193</v>
      </c>
      <c r="P172" s="61" t="s">
        <v>57</v>
      </c>
    </row>
    <row r="173" spans="1:16" ht="12.75" customHeight="1" x14ac:dyDescent="0.2">
      <c r="A173" s="27" t="str">
        <f t="shared" si="30"/>
        <v> AVSJ 7.38 </v>
      </c>
      <c r="B173" s="16" t="str">
        <f t="shared" si="31"/>
        <v>I</v>
      </c>
      <c r="C173" s="27">
        <f t="shared" si="32"/>
        <v>42740.964999999997</v>
      </c>
      <c r="D173" t="str">
        <f t="shared" si="33"/>
        <v>vis</v>
      </c>
      <c r="E173">
        <f>VLOOKUP(C173,Active!C$21:E$970,3,FALSE)</f>
        <v>6472.9971587410937</v>
      </c>
      <c r="F173" s="16" t="s">
        <v>155</v>
      </c>
      <c r="G173" t="str">
        <f t="shared" si="34"/>
        <v>42740.965</v>
      </c>
      <c r="H173" s="27">
        <f t="shared" si="35"/>
        <v>6473</v>
      </c>
      <c r="I173" s="59" t="s">
        <v>641</v>
      </c>
      <c r="J173" s="60" t="s">
        <v>642</v>
      </c>
      <c r="K173" s="59">
        <v>6473</v>
      </c>
      <c r="L173" s="59" t="s">
        <v>180</v>
      </c>
      <c r="M173" s="60" t="s">
        <v>164</v>
      </c>
      <c r="N173" s="60"/>
      <c r="O173" s="61" t="s">
        <v>289</v>
      </c>
      <c r="P173" s="61" t="s">
        <v>57</v>
      </c>
    </row>
    <row r="174" spans="1:16" ht="12.75" customHeight="1" x14ac:dyDescent="0.2">
      <c r="A174" s="27" t="str">
        <f t="shared" si="30"/>
        <v>VSB 47 </v>
      </c>
      <c r="B174" s="16" t="str">
        <f t="shared" si="31"/>
        <v>I</v>
      </c>
      <c r="C174" s="27">
        <f t="shared" si="32"/>
        <v>49382.942999999999</v>
      </c>
      <c r="D174" t="str">
        <f t="shared" si="33"/>
        <v>vis</v>
      </c>
      <c r="E174">
        <f>VLOOKUP(C174,Active!C$21:E$970,3,FALSE)</f>
        <v>10276.984084712012</v>
      </c>
      <c r="F174" s="16" t="s">
        <v>155</v>
      </c>
      <c r="G174" t="str">
        <f t="shared" si="34"/>
        <v>49382.943</v>
      </c>
      <c r="H174" s="27">
        <f t="shared" si="35"/>
        <v>10277</v>
      </c>
      <c r="I174" s="59" t="s">
        <v>643</v>
      </c>
      <c r="J174" s="60" t="s">
        <v>644</v>
      </c>
      <c r="K174" s="59">
        <v>10277</v>
      </c>
      <c r="L174" s="59" t="s">
        <v>645</v>
      </c>
      <c r="M174" s="60" t="s">
        <v>164</v>
      </c>
      <c r="N174" s="60"/>
      <c r="O174" s="61" t="s">
        <v>646</v>
      </c>
      <c r="P174" s="62" t="s">
        <v>111</v>
      </c>
    </row>
    <row r="175" spans="1:16" ht="12.75" customHeight="1" x14ac:dyDescent="0.2">
      <c r="A175" s="27" t="str">
        <f t="shared" si="30"/>
        <v>VSB 47 </v>
      </c>
      <c r="B175" s="16" t="str">
        <f t="shared" si="31"/>
        <v>I</v>
      </c>
      <c r="C175" s="27">
        <f t="shared" si="32"/>
        <v>49382.957999999999</v>
      </c>
      <c r="D175" t="str">
        <f t="shared" si="33"/>
        <v>vis</v>
      </c>
      <c r="E175">
        <f>VLOOKUP(C175,Active!C$21:E$970,3,FALSE)</f>
        <v>10276.992675496849</v>
      </c>
      <c r="F175" s="16" t="s">
        <v>155</v>
      </c>
      <c r="G175" t="str">
        <f t="shared" si="34"/>
        <v>49382.958</v>
      </c>
      <c r="H175" s="27">
        <f t="shared" si="35"/>
        <v>10277</v>
      </c>
      <c r="I175" s="59" t="s">
        <v>647</v>
      </c>
      <c r="J175" s="60" t="s">
        <v>648</v>
      </c>
      <c r="K175" s="59">
        <v>10277</v>
      </c>
      <c r="L175" s="59" t="s">
        <v>566</v>
      </c>
      <c r="M175" s="60" t="s">
        <v>164</v>
      </c>
      <c r="N175" s="60"/>
      <c r="O175" s="61" t="s">
        <v>649</v>
      </c>
      <c r="P175" s="62" t="s">
        <v>111</v>
      </c>
    </row>
    <row r="176" spans="1:16" ht="12.75" customHeight="1" x14ac:dyDescent="0.2">
      <c r="A176" s="27" t="str">
        <f t="shared" si="30"/>
        <v> AOEB 7 </v>
      </c>
      <c r="B176" s="16" t="str">
        <f t="shared" si="31"/>
        <v>I</v>
      </c>
      <c r="C176" s="27">
        <f t="shared" si="32"/>
        <v>49749.616000000002</v>
      </c>
      <c r="D176" t="str">
        <f t="shared" si="33"/>
        <v>vis</v>
      </c>
      <c r="E176">
        <f>VLOOKUP(C176,Active!C$21:E$970,3,FALSE)</f>
        <v>10486.984674612571</v>
      </c>
      <c r="F176" s="16" t="s">
        <v>155</v>
      </c>
      <c r="G176" t="str">
        <f t="shared" si="34"/>
        <v>49749.616</v>
      </c>
      <c r="H176" s="27">
        <f t="shared" si="35"/>
        <v>10487</v>
      </c>
      <c r="I176" s="59" t="s">
        <v>650</v>
      </c>
      <c r="J176" s="60" t="s">
        <v>651</v>
      </c>
      <c r="K176" s="59">
        <v>10487</v>
      </c>
      <c r="L176" s="59" t="s">
        <v>315</v>
      </c>
      <c r="M176" s="60" t="s">
        <v>164</v>
      </c>
      <c r="N176" s="60"/>
      <c r="O176" s="61" t="s">
        <v>316</v>
      </c>
      <c r="P176" s="61" t="s">
        <v>114</v>
      </c>
    </row>
    <row r="177" spans="1:16" ht="12.75" customHeight="1" x14ac:dyDescent="0.2">
      <c r="A177" s="27" t="str">
        <f t="shared" si="30"/>
        <v> AOEB 7 </v>
      </c>
      <c r="B177" s="16" t="str">
        <f t="shared" si="31"/>
        <v>I</v>
      </c>
      <c r="C177" s="27">
        <f t="shared" si="32"/>
        <v>49749.62</v>
      </c>
      <c r="D177" t="str">
        <f t="shared" si="33"/>
        <v>vis</v>
      </c>
      <c r="E177">
        <f>VLOOKUP(C177,Active!C$21:E$970,3,FALSE)</f>
        <v>10486.98696548853</v>
      </c>
      <c r="F177" s="16" t="s">
        <v>155</v>
      </c>
      <c r="G177" t="str">
        <f t="shared" si="34"/>
        <v>49749.620</v>
      </c>
      <c r="H177" s="27">
        <f t="shared" si="35"/>
        <v>10487</v>
      </c>
      <c r="I177" s="59" t="s">
        <v>652</v>
      </c>
      <c r="J177" s="60" t="s">
        <v>653</v>
      </c>
      <c r="K177" s="59">
        <v>10487</v>
      </c>
      <c r="L177" s="59" t="s">
        <v>319</v>
      </c>
      <c r="M177" s="60" t="s">
        <v>164</v>
      </c>
      <c r="N177" s="60"/>
      <c r="O177" s="61" t="s">
        <v>222</v>
      </c>
      <c r="P177" s="61" t="s">
        <v>114</v>
      </c>
    </row>
    <row r="178" spans="1:16" ht="12.75" customHeight="1" x14ac:dyDescent="0.2">
      <c r="A178" s="27" t="str">
        <f t="shared" si="30"/>
        <v> AOEB 7 </v>
      </c>
      <c r="B178" s="16" t="str">
        <f t="shared" si="31"/>
        <v>I</v>
      </c>
      <c r="C178" s="27">
        <f t="shared" si="32"/>
        <v>49770.572</v>
      </c>
      <c r="D178" t="str">
        <f t="shared" si="33"/>
        <v>vis</v>
      </c>
      <c r="E178">
        <f>VLOOKUP(C178,Active!C$21:E$970,3,FALSE)</f>
        <v>10498.98657374874</v>
      </c>
      <c r="F178" s="16" t="s">
        <v>155</v>
      </c>
      <c r="G178" t="str">
        <f t="shared" si="34"/>
        <v>49770.572</v>
      </c>
      <c r="H178" s="27">
        <f t="shared" si="35"/>
        <v>10499</v>
      </c>
      <c r="I178" s="59" t="s">
        <v>654</v>
      </c>
      <c r="J178" s="60" t="s">
        <v>655</v>
      </c>
      <c r="K178" s="59">
        <v>10499</v>
      </c>
      <c r="L178" s="59" t="s">
        <v>319</v>
      </c>
      <c r="M178" s="60" t="s">
        <v>164</v>
      </c>
      <c r="N178" s="60"/>
      <c r="O178" s="61" t="s">
        <v>222</v>
      </c>
      <c r="P178" s="61" t="s">
        <v>114</v>
      </c>
    </row>
    <row r="179" spans="1:16" ht="12.75" customHeight="1" x14ac:dyDescent="0.2">
      <c r="A179" s="27" t="str">
        <f t="shared" si="30"/>
        <v> AOEB 7 </v>
      </c>
      <c r="B179" s="16" t="str">
        <f t="shared" si="31"/>
        <v>I</v>
      </c>
      <c r="C179" s="27">
        <f t="shared" si="32"/>
        <v>50044.703999999998</v>
      </c>
      <c r="D179" t="str">
        <f t="shared" si="33"/>
        <v>vis</v>
      </c>
      <c r="E179">
        <f>VLOOKUP(C179,Active!C$21:E$970,3,FALSE)</f>
        <v>10655.987175676395</v>
      </c>
      <c r="F179" s="16" t="s">
        <v>155</v>
      </c>
      <c r="G179" t="str">
        <f t="shared" si="34"/>
        <v>50044.704</v>
      </c>
      <c r="H179" s="27">
        <f t="shared" si="35"/>
        <v>10656</v>
      </c>
      <c r="I179" s="59" t="s">
        <v>656</v>
      </c>
      <c r="J179" s="60" t="s">
        <v>657</v>
      </c>
      <c r="K179" s="59">
        <v>10656</v>
      </c>
      <c r="L179" s="59" t="s">
        <v>288</v>
      </c>
      <c r="M179" s="60" t="s">
        <v>164</v>
      </c>
      <c r="N179" s="60"/>
      <c r="O179" s="61" t="s">
        <v>193</v>
      </c>
      <c r="P179" s="61" t="s">
        <v>114</v>
      </c>
    </row>
    <row r="180" spans="1:16" ht="12.75" customHeight="1" x14ac:dyDescent="0.2">
      <c r="A180" s="27" t="str">
        <f t="shared" si="30"/>
        <v> AOEB 7 </v>
      </c>
      <c r="B180" s="16" t="str">
        <f t="shared" si="31"/>
        <v>I</v>
      </c>
      <c r="C180" s="27">
        <f t="shared" si="32"/>
        <v>50091.847999999998</v>
      </c>
      <c r="D180" t="str">
        <f t="shared" si="33"/>
        <v>vis</v>
      </c>
      <c r="E180">
        <f>VLOOKUP(C180,Active!C$21:E$970,3,FALSE)</f>
        <v>10682.987439699849</v>
      </c>
      <c r="F180" s="16" t="s">
        <v>155</v>
      </c>
      <c r="G180" t="str">
        <f t="shared" si="34"/>
        <v>50091.848</v>
      </c>
      <c r="H180" s="27">
        <f t="shared" si="35"/>
        <v>10683</v>
      </c>
      <c r="I180" s="59" t="s">
        <v>658</v>
      </c>
      <c r="J180" s="60" t="s">
        <v>659</v>
      </c>
      <c r="K180" s="59">
        <v>10683</v>
      </c>
      <c r="L180" s="59" t="s">
        <v>288</v>
      </c>
      <c r="M180" s="60" t="s">
        <v>164</v>
      </c>
      <c r="N180" s="60"/>
      <c r="O180" s="61" t="s">
        <v>316</v>
      </c>
      <c r="P180" s="61" t="s">
        <v>114</v>
      </c>
    </row>
    <row r="181" spans="1:16" ht="12.75" customHeight="1" x14ac:dyDescent="0.2">
      <c r="A181" s="27" t="str">
        <f t="shared" si="30"/>
        <v> AOEB 7 </v>
      </c>
      <c r="B181" s="16" t="str">
        <f t="shared" si="31"/>
        <v>I</v>
      </c>
      <c r="C181" s="27">
        <f t="shared" si="32"/>
        <v>50154.703999999998</v>
      </c>
      <c r="D181" t="str">
        <f t="shared" si="33"/>
        <v>vis</v>
      </c>
      <c r="E181">
        <f>VLOOKUP(C181,Active!C$21:E$970,3,FALSE)</f>
        <v>10718.986264480483</v>
      </c>
      <c r="F181" s="16" t="s">
        <v>155</v>
      </c>
      <c r="G181" t="str">
        <f t="shared" si="34"/>
        <v>50154.704</v>
      </c>
      <c r="H181" s="27">
        <f t="shared" si="35"/>
        <v>10719</v>
      </c>
      <c r="I181" s="59" t="s">
        <v>660</v>
      </c>
      <c r="J181" s="60" t="s">
        <v>661</v>
      </c>
      <c r="K181" s="59">
        <v>10719</v>
      </c>
      <c r="L181" s="59" t="s">
        <v>306</v>
      </c>
      <c r="M181" s="60" t="s">
        <v>164</v>
      </c>
      <c r="N181" s="60"/>
      <c r="O181" s="61" t="s">
        <v>316</v>
      </c>
      <c r="P181" s="61" t="s">
        <v>114</v>
      </c>
    </row>
    <row r="182" spans="1:16" ht="12.75" customHeight="1" x14ac:dyDescent="0.2">
      <c r="A182" s="27" t="str">
        <f t="shared" si="30"/>
        <v> AOEB 7 </v>
      </c>
      <c r="B182" s="16" t="str">
        <f t="shared" si="31"/>
        <v>I</v>
      </c>
      <c r="C182" s="27">
        <f t="shared" si="32"/>
        <v>50842.661</v>
      </c>
      <c r="D182" t="str">
        <f t="shared" si="33"/>
        <v>vis</v>
      </c>
      <c r="E182">
        <f>VLOOKUP(C182,Active!C$21:E$970,3,FALSE)</f>
        <v>11112.992302084069</v>
      </c>
      <c r="F182" s="16" t="s">
        <v>155</v>
      </c>
      <c r="G182" t="str">
        <f t="shared" si="34"/>
        <v>50842.661</v>
      </c>
      <c r="H182" s="27">
        <f t="shared" si="35"/>
        <v>11113</v>
      </c>
      <c r="I182" s="59" t="s">
        <v>662</v>
      </c>
      <c r="J182" s="60" t="s">
        <v>663</v>
      </c>
      <c r="K182" s="59">
        <v>11113</v>
      </c>
      <c r="L182" s="59" t="s">
        <v>566</v>
      </c>
      <c r="M182" s="60" t="s">
        <v>164</v>
      </c>
      <c r="N182" s="60"/>
      <c r="O182" s="61" t="s">
        <v>222</v>
      </c>
      <c r="P182" s="61" t="s">
        <v>114</v>
      </c>
    </row>
    <row r="183" spans="1:16" ht="12.75" customHeight="1" x14ac:dyDescent="0.2">
      <c r="A183" s="27" t="str">
        <f t="shared" si="30"/>
        <v> AOEB 7 </v>
      </c>
      <c r="B183" s="16" t="str">
        <f t="shared" si="31"/>
        <v>I</v>
      </c>
      <c r="C183" s="27">
        <f t="shared" si="32"/>
        <v>51144.733</v>
      </c>
      <c r="D183" t="str">
        <f t="shared" si="33"/>
        <v>vis</v>
      </c>
      <c r="E183">
        <f>VLOOKUP(C183,Active!C$21:E$970,3,FALSE)</f>
        <v>11285.994672567964</v>
      </c>
      <c r="F183" s="16" t="s">
        <v>155</v>
      </c>
      <c r="G183" t="str">
        <f t="shared" si="34"/>
        <v>51144.733</v>
      </c>
      <c r="H183" s="27">
        <f t="shared" si="35"/>
        <v>11286</v>
      </c>
      <c r="I183" s="59" t="s">
        <v>664</v>
      </c>
      <c r="J183" s="60" t="s">
        <v>665</v>
      </c>
      <c r="K183" s="59">
        <v>11286</v>
      </c>
      <c r="L183" s="59" t="s">
        <v>215</v>
      </c>
      <c r="M183" s="60" t="s">
        <v>164</v>
      </c>
      <c r="N183" s="60"/>
      <c r="O183" s="61" t="s">
        <v>222</v>
      </c>
      <c r="P183" s="61" t="s">
        <v>114</v>
      </c>
    </row>
    <row r="184" spans="1:16" ht="12.75" customHeight="1" x14ac:dyDescent="0.2">
      <c r="A184" s="27" t="str">
        <f t="shared" si="30"/>
        <v> AOEB 7 </v>
      </c>
      <c r="B184" s="16" t="str">
        <f t="shared" si="31"/>
        <v>I</v>
      </c>
      <c r="C184" s="27">
        <f t="shared" si="32"/>
        <v>51144.737000000001</v>
      </c>
      <c r="D184" t="str">
        <f t="shared" si="33"/>
        <v>vis</v>
      </c>
      <c r="E184">
        <f>VLOOKUP(C184,Active!C$21:E$970,3,FALSE)</f>
        <v>11285.99696344392</v>
      </c>
      <c r="F184" s="16" t="s">
        <v>155</v>
      </c>
      <c r="G184" t="str">
        <f t="shared" si="34"/>
        <v>51144.737</v>
      </c>
      <c r="H184" s="27">
        <f t="shared" si="35"/>
        <v>11286</v>
      </c>
      <c r="I184" s="59" t="s">
        <v>666</v>
      </c>
      <c r="J184" s="60" t="s">
        <v>667</v>
      </c>
      <c r="K184" s="59">
        <v>11286</v>
      </c>
      <c r="L184" s="59" t="s">
        <v>180</v>
      </c>
      <c r="M184" s="60" t="s">
        <v>164</v>
      </c>
      <c r="N184" s="60"/>
      <c r="O184" s="61" t="s">
        <v>193</v>
      </c>
      <c r="P184" s="61" t="s">
        <v>114</v>
      </c>
    </row>
    <row r="185" spans="1:16" ht="12.75" customHeight="1" x14ac:dyDescent="0.2">
      <c r="A185" s="27" t="str">
        <f t="shared" si="30"/>
        <v>VSB 47 </v>
      </c>
      <c r="B185" s="16" t="str">
        <f t="shared" si="31"/>
        <v>I</v>
      </c>
      <c r="C185" s="27">
        <f t="shared" si="32"/>
        <v>51169.175000000003</v>
      </c>
      <c r="D185" t="str">
        <f t="shared" si="33"/>
        <v>vis</v>
      </c>
      <c r="E185">
        <f>VLOOKUP(C185,Active!C$21:E$970,3,FALSE)</f>
        <v>11299.993070100234</v>
      </c>
      <c r="F185" s="16" t="s">
        <v>155</v>
      </c>
      <c r="G185" t="str">
        <f t="shared" si="34"/>
        <v>51169.175</v>
      </c>
      <c r="H185" s="27">
        <f t="shared" si="35"/>
        <v>11300</v>
      </c>
      <c r="I185" s="59" t="s">
        <v>668</v>
      </c>
      <c r="J185" s="60" t="s">
        <v>669</v>
      </c>
      <c r="K185" s="59">
        <v>11300</v>
      </c>
      <c r="L185" s="59" t="s">
        <v>269</v>
      </c>
      <c r="M185" s="60" t="s">
        <v>456</v>
      </c>
      <c r="N185" s="60" t="s">
        <v>155</v>
      </c>
      <c r="O185" s="61" t="s">
        <v>670</v>
      </c>
      <c r="P185" s="62" t="s">
        <v>111</v>
      </c>
    </row>
    <row r="186" spans="1:16" ht="12.75" customHeight="1" x14ac:dyDescent="0.2">
      <c r="A186" s="27" t="str">
        <f t="shared" si="30"/>
        <v> AOEB 7 </v>
      </c>
      <c r="B186" s="16" t="str">
        <f t="shared" si="31"/>
        <v>I</v>
      </c>
      <c r="C186" s="27">
        <f t="shared" si="32"/>
        <v>51523.622000000003</v>
      </c>
      <c r="D186" t="str">
        <f t="shared" si="33"/>
        <v>vis</v>
      </c>
      <c r="E186">
        <f>VLOOKUP(C186,Active!C$21:E$970,3,FALSE)</f>
        <v>11502.991597639713</v>
      </c>
      <c r="F186" s="16" t="s">
        <v>155</v>
      </c>
      <c r="G186" t="str">
        <f t="shared" si="34"/>
        <v>51523.622</v>
      </c>
      <c r="H186" s="27">
        <f t="shared" si="35"/>
        <v>11503</v>
      </c>
      <c r="I186" s="59" t="s">
        <v>671</v>
      </c>
      <c r="J186" s="60" t="s">
        <v>672</v>
      </c>
      <c r="K186" s="59">
        <v>11503</v>
      </c>
      <c r="L186" s="59" t="s">
        <v>273</v>
      </c>
      <c r="M186" s="60" t="s">
        <v>164</v>
      </c>
      <c r="N186" s="60"/>
      <c r="O186" s="61" t="s">
        <v>222</v>
      </c>
      <c r="P186" s="61" t="s">
        <v>114</v>
      </c>
    </row>
    <row r="187" spans="1:16" ht="12.75" customHeight="1" x14ac:dyDescent="0.2">
      <c r="A187" s="27" t="str">
        <f t="shared" si="30"/>
        <v> BBS 122 </v>
      </c>
      <c r="B187" s="16" t="str">
        <f t="shared" si="31"/>
        <v>I</v>
      </c>
      <c r="C187" s="27">
        <f t="shared" si="32"/>
        <v>51546.324999999997</v>
      </c>
      <c r="D187" t="str">
        <f t="shared" si="33"/>
        <v>vis</v>
      </c>
      <c r="E187">
        <f>VLOOKUP(C187,Active!C$21:E$970,3,FALSE)</f>
        <v>11515.994036849885</v>
      </c>
      <c r="F187" s="16" t="s">
        <v>155</v>
      </c>
      <c r="G187" t="str">
        <f t="shared" si="34"/>
        <v>51546.325</v>
      </c>
      <c r="H187" s="27">
        <f t="shared" si="35"/>
        <v>11516</v>
      </c>
      <c r="I187" s="59" t="s">
        <v>673</v>
      </c>
      <c r="J187" s="60" t="s">
        <v>674</v>
      </c>
      <c r="K187" s="59">
        <v>11516</v>
      </c>
      <c r="L187" s="59" t="s">
        <v>625</v>
      </c>
      <c r="M187" s="60" t="s">
        <v>164</v>
      </c>
      <c r="N187" s="60"/>
      <c r="O187" s="61" t="s">
        <v>174</v>
      </c>
      <c r="P187" s="61" t="s">
        <v>118</v>
      </c>
    </row>
    <row r="188" spans="1:16" ht="12.75" customHeight="1" x14ac:dyDescent="0.2">
      <c r="A188" s="27" t="str">
        <f t="shared" si="30"/>
        <v> AOEB 7 </v>
      </c>
      <c r="B188" s="16" t="str">
        <f t="shared" si="31"/>
        <v>I</v>
      </c>
      <c r="C188" s="27">
        <f t="shared" si="32"/>
        <v>51551.56</v>
      </c>
      <c r="D188" t="str">
        <f t="shared" si="33"/>
        <v>vis</v>
      </c>
      <c r="E188">
        <f>VLOOKUP(C188,Active!C$21:E$970,3,FALSE)</f>
        <v>11518.992220757971</v>
      </c>
      <c r="F188" s="16" t="s">
        <v>155</v>
      </c>
      <c r="G188" t="str">
        <f t="shared" si="34"/>
        <v>51551.560</v>
      </c>
      <c r="H188" s="27">
        <f t="shared" si="35"/>
        <v>11519</v>
      </c>
      <c r="I188" s="59" t="s">
        <v>675</v>
      </c>
      <c r="J188" s="60" t="s">
        <v>676</v>
      </c>
      <c r="K188" s="59">
        <v>11519</v>
      </c>
      <c r="L188" s="59" t="s">
        <v>282</v>
      </c>
      <c r="M188" s="60" t="s">
        <v>164</v>
      </c>
      <c r="N188" s="60"/>
      <c r="O188" s="61" t="s">
        <v>222</v>
      </c>
      <c r="P188" s="61" t="s">
        <v>114</v>
      </c>
    </row>
    <row r="189" spans="1:16" x14ac:dyDescent="0.2">
      <c r="A189" s="27" t="str">
        <f t="shared" si="30"/>
        <v> AOEB 7 </v>
      </c>
      <c r="B189" s="16" t="str">
        <f t="shared" si="31"/>
        <v>I</v>
      </c>
      <c r="C189" s="27">
        <f t="shared" si="32"/>
        <v>51914.733</v>
      </c>
      <c r="D189" t="str">
        <f t="shared" si="33"/>
        <v>vis</v>
      </c>
      <c r="E189">
        <f>VLOOKUP(C189,Active!C$21:E$970,3,FALSE)</f>
        <v>11726.988294196583</v>
      </c>
      <c r="F189" s="16" t="s">
        <v>155</v>
      </c>
      <c r="G189" t="str">
        <f t="shared" si="34"/>
        <v>51914.7330</v>
      </c>
      <c r="H189" s="27">
        <f t="shared" si="35"/>
        <v>11727</v>
      </c>
      <c r="I189" s="59" t="s">
        <v>677</v>
      </c>
      <c r="J189" s="60" t="s">
        <v>678</v>
      </c>
      <c r="K189" s="59">
        <v>11727</v>
      </c>
      <c r="L189" s="59" t="s">
        <v>679</v>
      </c>
      <c r="M189" s="60" t="s">
        <v>456</v>
      </c>
      <c r="N189" s="60" t="s">
        <v>467</v>
      </c>
      <c r="O189" s="61" t="s">
        <v>680</v>
      </c>
      <c r="P189" s="61" t="s">
        <v>114</v>
      </c>
    </row>
    <row r="190" spans="1:16" x14ac:dyDescent="0.2">
      <c r="A190" s="27" t="str">
        <f t="shared" si="30"/>
        <v> AOEB 7 </v>
      </c>
      <c r="B190" s="16" t="str">
        <f t="shared" si="31"/>
        <v>I</v>
      </c>
      <c r="C190" s="27">
        <f t="shared" si="32"/>
        <v>52230.766300000003</v>
      </c>
      <c r="D190" t="str">
        <f t="shared" si="33"/>
        <v>vis</v>
      </c>
      <c r="E190">
        <f>VLOOKUP(C190,Active!C$21:E$970,3,FALSE)</f>
        <v>11907.986566303394</v>
      </c>
      <c r="F190" s="16" t="s">
        <v>155</v>
      </c>
      <c r="G190" t="str">
        <f t="shared" si="34"/>
        <v>52230.7663</v>
      </c>
      <c r="H190" s="27">
        <f t="shared" si="35"/>
        <v>11908</v>
      </c>
      <c r="I190" s="59" t="s">
        <v>681</v>
      </c>
      <c r="J190" s="60" t="s">
        <v>682</v>
      </c>
      <c r="K190" s="59">
        <v>11908</v>
      </c>
      <c r="L190" s="59" t="s">
        <v>683</v>
      </c>
      <c r="M190" s="60" t="s">
        <v>456</v>
      </c>
      <c r="N190" s="60" t="s">
        <v>467</v>
      </c>
      <c r="O190" s="61" t="s">
        <v>193</v>
      </c>
      <c r="P190" s="61" t="s">
        <v>114</v>
      </c>
    </row>
    <row r="191" spans="1:16" x14ac:dyDescent="0.2">
      <c r="A191" s="27" t="str">
        <f t="shared" si="30"/>
        <v> AOEB 7 </v>
      </c>
      <c r="B191" s="16" t="str">
        <f t="shared" si="31"/>
        <v>I</v>
      </c>
      <c r="C191" s="27">
        <f t="shared" si="32"/>
        <v>52244.734400000001</v>
      </c>
      <c r="D191" t="str">
        <f t="shared" si="33"/>
        <v>vis</v>
      </c>
      <c r="E191">
        <f>VLOOKUP(C191,Active!C$21:E$970,3,FALSE)</f>
        <v>11915.986362415433</v>
      </c>
      <c r="F191" s="16" t="s">
        <v>155</v>
      </c>
      <c r="G191" t="str">
        <f t="shared" si="34"/>
        <v>52244.7344</v>
      </c>
      <c r="H191" s="27">
        <f t="shared" si="35"/>
        <v>11916</v>
      </c>
      <c r="I191" s="59" t="s">
        <v>684</v>
      </c>
      <c r="J191" s="60" t="s">
        <v>685</v>
      </c>
      <c r="K191" s="59">
        <v>11916</v>
      </c>
      <c r="L191" s="59" t="s">
        <v>439</v>
      </c>
      <c r="M191" s="60" t="s">
        <v>456</v>
      </c>
      <c r="N191" s="60" t="s">
        <v>467</v>
      </c>
      <c r="O191" s="61" t="s">
        <v>680</v>
      </c>
      <c r="P191" s="61" t="s">
        <v>114</v>
      </c>
    </row>
    <row r="192" spans="1:16" x14ac:dyDescent="0.2">
      <c r="A192" s="27" t="str">
        <f t="shared" si="30"/>
        <v> AOEB 7 </v>
      </c>
      <c r="B192" s="16" t="str">
        <f t="shared" si="31"/>
        <v>I</v>
      </c>
      <c r="C192" s="27">
        <f t="shared" si="32"/>
        <v>52265.6872</v>
      </c>
      <c r="D192" t="str">
        <f t="shared" si="33"/>
        <v>vis</v>
      </c>
      <c r="E192">
        <f>VLOOKUP(C192,Active!C$21:E$970,3,FALSE)</f>
        <v>11927.986428850834</v>
      </c>
      <c r="F192" s="16" t="s">
        <v>155</v>
      </c>
      <c r="G192" t="str">
        <f t="shared" si="34"/>
        <v>52265.6872</v>
      </c>
      <c r="H192" s="27">
        <f t="shared" si="35"/>
        <v>11928</v>
      </c>
      <c r="I192" s="59" t="s">
        <v>686</v>
      </c>
      <c r="J192" s="60" t="s">
        <v>687</v>
      </c>
      <c r="K192" s="59">
        <v>11928</v>
      </c>
      <c r="L192" s="59" t="s">
        <v>688</v>
      </c>
      <c r="M192" s="60" t="s">
        <v>456</v>
      </c>
      <c r="N192" s="60" t="s">
        <v>467</v>
      </c>
      <c r="O192" s="61" t="s">
        <v>689</v>
      </c>
      <c r="P192" s="61" t="s">
        <v>114</v>
      </c>
    </row>
    <row r="193" spans="1:16" x14ac:dyDescent="0.2">
      <c r="A193" s="27" t="str">
        <f t="shared" si="30"/>
        <v> BBS 127 </v>
      </c>
      <c r="B193" s="16" t="str">
        <f t="shared" si="31"/>
        <v>I</v>
      </c>
      <c r="C193" s="27">
        <f t="shared" si="32"/>
        <v>52281.417000000001</v>
      </c>
      <c r="D193" t="str">
        <f t="shared" si="33"/>
        <v>vis</v>
      </c>
      <c r="E193">
        <f>VLOOKUP(C193,Active!C$21:E$970,3,FALSE)</f>
        <v>11936.995184006022</v>
      </c>
      <c r="F193" s="16" t="s">
        <v>155</v>
      </c>
      <c r="G193" t="str">
        <f t="shared" si="34"/>
        <v>52281.417</v>
      </c>
      <c r="H193" s="27">
        <f t="shared" si="35"/>
        <v>11937</v>
      </c>
      <c r="I193" s="59" t="s">
        <v>690</v>
      </c>
      <c r="J193" s="60" t="s">
        <v>691</v>
      </c>
      <c r="K193" s="59">
        <v>11937</v>
      </c>
      <c r="L193" s="59" t="s">
        <v>192</v>
      </c>
      <c r="M193" s="60" t="s">
        <v>164</v>
      </c>
      <c r="N193" s="60"/>
      <c r="O193" s="61" t="s">
        <v>174</v>
      </c>
      <c r="P193" s="61" t="s">
        <v>120</v>
      </c>
    </row>
    <row r="194" spans="1:16" x14ac:dyDescent="0.2">
      <c r="A194" s="27" t="str">
        <f t="shared" si="30"/>
        <v> AOEB 7 </v>
      </c>
      <c r="B194" s="16" t="str">
        <f t="shared" si="31"/>
        <v>I</v>
      </c>
      <c r="C194" s="27">
        <f t="shared" si="32"/>
        <v>52300.608999999997</v>
      </c>
      <c r="D194" t="str">
        <f t="shared" si="33"/>
        <v>vis</v>
      </c>
      <c r="E194">
        <f>VLOOKUP(C194,Active!C$21:E$970,3,FALSE)</f>
        <v>11947.986806845365</v>
      </c>
      <c r="F194" s="16" t="s">
        <v>155</v>
      </c>
      <c r="G194" t="str">
        <f t="shared" si="34"/>
        <v>52300.609</v>
      </c>
      <c r="H194" s="27">
        <f t="shared" si="35"/>
        <v>11948</v>
      </c>
      <c r="I194" s="59" t="s">
        <v>692</v>
      </c>
      <c r="J194" s="60" t="s">
        <v>693</v>
      </c>
      <c r="K194" s="59">
        <v>11948</v>
      </c>
      <c r="L194" s="59" t="s">
        <v>319</v>
      </c>
      <c r="M194" s="60" t="s">
        <v>164</v>
      </c>
      <c r="N194" s="60"/>
      <c r="O194" s="61" t="s">
        <v>694</v>
      </c>
      <c r="P194" s="61" t="s">
        <v>114</v>
      </c>
    </row>
    <row r="195" spans="1:16" x14ac:dyDescent="0.2">
      <c r="A195" s="27" t="str">
        <f t="shared" si="30"/>
        <v> AOEB 12 </v>
      </c>
      <c r="B195" s="16" t="str">
        <f t="shared" si="31"/>
        <v>I</v>
      </c>
      <c r="C195" s="27">
        <f t="shared" si="32"/>
        <v>52616.6417</v>
      </c>
      <c r="D195" t="str">
        <f t="shared" si="33"/>
        <v>vis</v>
      </c>
      <c r="E195">
        <f>VLOOKUP(C195,Active!C$21:E$970,3,FALSE)</f>
        <v>12128.984735320784</v>
      </c>
      <c r="F195" s="16" t="s">
        <v>155</v>
      </c>
      <c r="G195" t="str">
        <f t="shared" si="34"/>
        <v>52616.6417</v>
      </c>
      <c r="H195" s="27">
        <f t="shared" si="35"/>
        <v>12129</v>
      </c>
      <c r="I195" s="59" t="s">
        <v>695</v>
      </c>
      <c r="J195" s="60" t="s">
        <v>696</v>
      </c>
      <c r="K195" s="59">
        <v>12129</v>
      </c>
      <c r="L195" s="59" t="s">
        <v>697</v>
      </c>
      <c r="M195" s="60" t="s">
        <v>456</v>
      </c>
      <c r="N195" s="60" t="s">
        <v>467</v>
      </c>
      <c r="O195" s="61" t="s">
        <v>193</v>
      </c>
      <c r="P195" s="61" t="s">
        <v>122</v>
      </c>
    </row>
    <row r="196" spans="1:16" x14ac:dyDescent="0.2">
      <c r="A196" s="27" t="str">
        <f t="shared" si="30"/>
        <v> AOEB 12 </v>
      </c>
      <c r="B196" s="16" t="str">
        <f t="shared" si="31"/>
        <v>I</v>
      </c>
      <c r="C196" s="27">
        <f t="shared" si="32"/>
        <v>52644.58</v>
      </c>
      <c r="D196" t="str">
        <f t="shared" si="33"/>
        <v>vis</v>
      </c>
      <c r="E196">
        <f>VLOOKUP(C196,Active!C$21:E$970,3,FALSE)</f>
        <v>12144.985530254742</v>
      </c>
      <c r="F196" s="16" t="s">
        <v>155</v>
      </c>
      <c r="G196" t="str">
        <f t="shared" si="34"/>
        <v>52644.580</v>
      </c>
      <c r="H196" s="27">
        <f t="shared" si="35"/>
        <v>12145</v>
      </c>
      <c r="I196" s="59" t="s">
        <v>698</v>
      </c>
      <c r="J196" s="60" t="s">
        <v>699</v>
      </c>
      <c r="K196" s="59">
        <v>12145</v>
      </c>
      <c r="L196" s="59" t="s">
        <v>301</v>
      </c>
      <c r="M196" s="60" t="s">
        <v>164</v>
      </c>
      <c r="N196" s="60"/>
      <c r="O196" s="61" t="s">
        <v>700</v>
      </c>
      <c r="P196" s="61" t="s">
        <v>122</v>
      </c>
    </row>
    <row r="197" spans="1:16" x14ac:dyDescent="0.2">
      <c r="A197" s="27" t="str">
        <f t="shared" si="30"/>
        <v> AOEB 12 </v>
      </c>
      <c r="B197" s="16" t="str">
        <f t="shared" si="31"/>
        <v>I</v>
      </c>
      <c r="C197" s="27">
        <f t="shared" si="32"/>
        <v>52979.819100000001</v>
      </c>
      <c r="D197" t="str">
        <f t="shared" si="33"/>
        <v>vis</v>
      </c>
      <c r="E197">
        <f>VLOOKUP(C197,Active!C$21:E$970,3,FALSE)</f>
        <v>12336.983328722947</v>
      </c>
      <c r="F197" s="16" t="s">
        <v>155</v>
      </c>
      <c r="G197" t="str">
        <f t="shared" si="34"/>
        <v>52979.8191</v>
      </c>
      <c r="H197" s="27">
        <f t="shared" si="35"/>
        <v>12337</v>
      </c>
      <c r="I197" s="59" t="s">
        <v>701</v>
      </c>
      <c r="J197" s="60" t="s">
        <v>702</v>
      </c>
      <c r="K197" s="59">
        <v>12337</v>
      </c>
      <c r="L197" s="59" t="s">
        <v>703</v>
      </c>
      <c r="M197" s="60" t="s">
        <v>456</v>
      </c>
      <c r="N197" s="60" t="s">
        <v>467</v>
      </c>
      <c r="O197" s="61" t="s">
        <v>193</v>
      </c>
      <c r="P197" s="61" t="s">
        <v>122</v>
      </c>
    </row>
    <row r="198" spans="1:16" x14ac:dyDescent="0.2">
      <c r="A198" s="27" t="str">
        <f t="shared" si="30"/>
        <v> AOEB 12 </v>
      </c>
      <c r="B198" s="16" t="str">
        <f t="shared" si="31"/>
        <v>I</v>
      </c>
      <c r="C198" s="27">
        <f t="shared" si="32"/>
        <v>53049.660799999998</v>
      </c>
      <c r="D198" t="str">
        <f t="shared" si="33"/>
        <v>vis</v>
      </c>
      <c r="E198">
        <f>VLOOKUP(C198,Active!C$21:E$970,3,FALSE)</f>
        <v>12376.982996545932</v>
      </c>
      <c r="F198" s="16" t="s">
        <v>155</v>
      </c>
      <c r="G198" t="str">
        <f t="shared" si="34"/>
        <v>53049.6608</v>
      </c>
      <c r="H198" s="27">
        <f t="shared" si="35"/>
        <v>12377</v>
      </c>
      <c r="I198" s="59" t="s">
        <v>704</v>
      </c>
      <c r="J198" s="60" t="s">
        <v>705</v>
      </c>
      <c r="K198" s="59">
        <v>12377</v>
      </c>
      <c r="L198" s="59" t="s">
        <v>706</v>
      </c>
      <c r="M198" s="60" t="s">
        <v>456</v>
      </c>
      <c r="N198" s="60" t="s">
        <v>467</v>
      </c>
      <c r="O198" s="61" t="s">
        <v>193</v>
      </c>
      <c r="P198" s="61" t="s">
        <v>122</v>
      </c>
    </row>
    <row r="199" spans="1:16" x14ac:dyDescent="0.2">
      <c r="A199" s="27" t="str">
        <f t="shared" si="30"/>
        <v> AOEB 12 </v>
      </c>
      <c r="B199" s="16" t="str">
        <f t="shared" si="31"/>
        <v>I</v>
      </c>
      <c r="C199" s="27">
        <f t="shared" si="32"/>
        <v>53077.597900000001</v>
      </c>
      <c r="D199" t="str">
        <f t="shared" si="33"/>
        <v>vis</v>
      </c>
      <c r="E199">
        <f>VLOOKUP(C199,Active!C$21:E$970,3,FALSE)</f>
        <v>12392.983104217103</v>
      </c>
      <c r="F199" s="16" t="s">
        <v>155</v>
      </c>
      <c r="G199" t="str">
        <f t="shared" si="34"/>
        <v>53077.5979</v>
      </c>
      <c r="H199" s="27">
        <f t="shared" si="35"/>
        <v>12393</v>
      </c>
      <c r="I199" s="59" t="s">
        <v>707</v>
      </c>
      <c r="J199" s="60" t="s">
        <v>708</v>
      </c>
      <c r="K199" s="59">
        <v>12393</v>
      </c>
      <c r="L199" s="59" t="s">
        <v>709</v>
      </c>
      <c r="M199" s="60" t="s">
        <v>456</v>
      </c>
      <c r="N199" s="60" t="s">
        <v>467</v>
      </c>
      <c r="O199" s="61" t="s">
        <v>193</v>
      </c>
      <c r="P199" s="61" t="s">
        <v>122</v>
      </c>
    </row>
    <row r="200" spans="1:16" x14ac:dyDescent="0.2">
      <c r="A200" s="27" t="str">
        <f t="shared" si="30"/>
        <v> AOEB 12 </v>
      </c>
      <c r="B200" s="16" t="str">
        <f t="shared" si="31"/>
        <v>I</v>
      </c>
      <c r="C200" s="27">
        <f t="shared" si="32"/>
        <v>53351.726000000002</v>
      </c>
      <c r="D200" t="str">
        <f t="shared" si="33"/>
        <v>vis</v>
      </c>
      <c r="E200">
        <f>VLOOKUP(C200,Active!C$21:E$970,3,FALSE)</f>
        <v>12549.981472540705</v>
      </c>
      <c r="F200" s="16" t="s">
        <v>155</v>
      </c>
      <c r="G200" t="str">
        <f t="shared" si="34"/>
        <v>53351.726</v>
      </c>
      <c r="H200" s="27">
        <f t="shared" si="35"/>
        <v>12550</v>
      </c>
      <c r="I200" s="59" t="s">
        <v>710</v>
      </c>
      <c r="J200" s="60" t="s">
        <v>711</v>
      </c>
      <c r="K200" s="59">
        <v>12550</v>
      </c>
      <c r="L200" s="59" t="s">
        <v>712</v>
      </c>
      <c r="M200" s="60" t="s">
        <v>456</v>
      </c>
      <c r="N200" s="60" t="s">
        <v>467</v>
      </c>
      <c r="O200" s="61" t="s">
        <v>293</v>
      </c>
      <c r="P200" s="61" t="s">
        <v>122</v>
      </c>
    </row>
    <row r="201" spans="1:16" x14ac:dyDescent="0.2">
      <c r="A201" s="27" t="str">
        <f t="shared" si="30"/>
        <v>IBVS 5741 </v>
      </c>
      <c r="B201" s="16" t="str">
        <f t="shared" si="31"/>
        <v>I</v>
      </c>
      <c r="C201" s="27">
        <f t="shared" si="32"/>
        <v>53409.348700000002</v>
      </c>
      <c r="D201" t="str">
        <f t="shared" si="33"/>
        <v>vis</v>
      </c>
      <c r="E201">
        <f>VLOOKUP(C201,Active!C$21:E$970,3,FALSE)</f>
        <v>12582.983087035534</v>
      </c>
      <c r="F201" s="16" t="s">
        <v>155</v>
      </c>
      <c r="G201" t="str">
        <f t="shared" si="34"/>
        <v>53409.3487</v>
      </c>
      <c r="H201" s="27">
        <f t="shared" si="35"/>
        <v>12583</v>
      </c>
      <c r="I201" s="59" t="s">
        <v>713</v>
      </c>
      <c r="J201" s="60" t="s">
        <v>714</v>
      </c>
      <c r="K201" s="59">
        <v>12583</v>
      </c>
      <c r="L201" s="59" t="s">
        <v>709</v>
      </c>
      <c r="M201" s="60" t="s">
        <v>440</v>
      </c>
      <c r="N201" s="60" t="s">
        <v>441</v>
      </c>
      <c r="O201" s="61" t="s">
        <v>715</v>
      </c>
      <c r="P201" s="62" t="s">
        <v>716</v>
      </c>
    </row>
    <row r="202" spans="1:16" x14ac:dyDescent="0.2">
      <c r="A202" s="27" t="str">
        <f t="shared" si="30"/>
        <v>OEJV 0074 </v>
      </c>
      <c r="B202" s="16" t="str">
        <f t="shared" si="31"/>
        <v>I</v>
      </c>
      <c r="C202" s="27">
        <f t="shared" si="32"/>
        <v>53409.351999999999</v>
      </c>
      <c r="D202" t="str">
        <f t="shared" si="33"/>
        <v>vis</v>
      </c>
      <c r="E202">
        <f>VLOOKUP(C202,Active!C$21:E$970,3,FALSE)</f>
        <v>12582.984977008196</v>
      </c>
      <c r="F202" s="16" t="s">
        <v>155</v>
      </c>
      <c r="G202" t="str">
        <f t="shared" si="34"/>
        <v>53409.352</v>
      </c>
      <c r="H202" s="27">
        <f t="shared" si="35"/>
        <v>12583</v>
      </c>
      <c r="I202" s="59" t="s">
        <v>717</v>
      </c>
      <c r="J202" s="60" t="s">
        <v>718</v>
      </c>
      <c r="K202" s="59">
        <v>12583</v>
      </c>
      <c r="L202" s="59" t="s">
        <v>329</v>
      </c>
      <c r="M202" s="60" t="s">
        <v>164</v>
      </c>
      <c r="N202" s="60"/>
      <c r="O202" s="61" t="s">
        <v>719</v>
      </c>
      <c r="P202" s="62" t="s">
        <v>126</v>
      </c>
    </row>
    <row r="203" spans="1:16" x14ac:dyDescent="0.2">
      <c r="A203" s="27" t="str">
        <f t="shared" ref="A203:A208" si="36">P203</f>
        <v> AOEB 12 </v>
      </c>
      <c r="B203" s="16" t="str">
        <f t="shared" ref="B203:B208" si="37">IF(H203=INT(H203),"I","II")</f>
        <v>I</v>
      </c>
      <c r="C203" s="27">
        <f t="shared" ref="C203:C208" si="38">1*G203</f>
        <v>53688.716899999999</v>
      </c>
      <c r="D203" t="str">
        <f t="shared" ref="D203:D208" si="39">VLOOKUP(F203,I$1:J$5,2,FALSE)</f>
        <v>vis</v>
      </c>
      <c r="E203">
        <f>VLOOKUP(C203,Active!C$21:E$970,3,FALSE)</f>
        <v>12742.982560134064</v>
      </c>
      <c r="F203" s="16" t="s">
        <v>155</v>
      </c>
      <c r="G203" t="str">
        <f t="shared" ref="G203:G208" si="40">MID(I203,3,LEN(I203)-3)</f>
        <v>53688.7169</v>
      </c>
      <c r="H203" s="27">
        <f t="shared" ref="H203:H208" si="41">1*K203</f>
        <v>12743</v>
      </c>
      <c r="I203" s="59" t="s">
        <v>720</v>
      </c>
      <c r="J203" s="60" t="s">
        <v>721</v>
      </c>
      <c r="K203" s="59">
        <v>12743</v>
      </c>
      <c r="L203" s="59" t="s">
        <v>722</v>
      </c>
      <c r="M203" s="60" t="s">
        <v>456</v>
      </c>
      <c r="N203" s="60" t="s">
        <v>467</v>
      </c>
      <c r="O203" s="61" t="s">
        <v>468</v>
      </c>
      <c r="P203" s="61" t="s">
        <v>122</v>
      </c>
    </row>
    <row r="204" spans="1:16" x14ac:dyDescent="0.2">
      <c r="A204" s="27" t="str">
        <f t="shared" si="36"/>
        <v> AOEB 12 </v>
      </c>
      <c r="B204" s="16" t="str">
        <f t="shared" si="37"/>
        <v>I</v>
      </c>
      <c r="C204" s="27">
        <f t="shared" si="38"/>
        <v>54100.786800000002</v>
      </c>
      <c r="D204" t="str">
        <f t="shared" si="39"/>
        <v>vis</v>
      </c>
      <c r="E204">
        <f>VLOOKUP(C204,Active!C$21:E$970,3,FALSE)</f>
        <v>12978.98281671217</v>
      </c>
      <c r="F204" s="16" t="s">
        <v>155</v>
      </c>
      <c r="G204" t="str">
        <f t="shared" si="40"/>
        <v>54100.7868</v>
      </c>
      <c r="H204" s="27">
        <f t="shared" si="41"/>
        <v>12979</v>
      </c>
      <c r="I204" s="59" t="s">
        <v>723</v>
      </c>
      <c r="J204" s="60" t="s">
        <v>724</v>
      </c>
      <c r="K204" s="59">
        <v>12979</v>
      </c>
      <c r="L204" s="59" t="s">
        <v>725</v>
      </c>
      <c r="M204" s="60" t="s">
        <v>456</v>
      </c>
      <c r="N204" s="60" t="s">
        <v>467</v>
      </c>
      <c r="O204" s="61" t="s">
        <v>468</v>
      </c>
      <c r="P204" s="61" t="s">
        <v>122</v>
      </c>
    </row>
    <row r="205" spans="1:16" x14ac:dyDescent="0.2">
      <c r="A205" s="27" t="str">
        <f t="shared" si="36"/>
        <v> AOEB 12 </v>
      </c>
      <c r="B205" s="16" t="str">
        <f t="shared" si="37"/>
        <v>I</v>
      </c>
      <c r="C205" s="27">
        <f t="shared" si="38"/>
        <v>54149.675999999999</v>
      </c>
      <c r="D205" t="str">
        <f t="shared" si="39"/>
        <v>vis</v>
      </c>
      <c r="E205">
        <f>VLOOKUP(C205,Active!C$21:E$970,3,FALSE)</f>
        <v>13006.982589915449</v>
      </c>
      <c r="F205" s="16" t="s">
        <v>155</v>
      </c>
      <c r="G205" t="str">
        <f t="shared" si="40"/>
        <v>54149.676</v>
      </c>
      <c r="H205" s="27">
        <f t="shared" si="41"/>
        <v>13007</v>
      </c>
      <c r="I205" s="59" t="s">
        <v>726</v>
      </c>
      <c r="J205" s="60" t="s">
        <v>727</v>
      </c>
      <c r="K205" s="59">
        <v>13007</v>
      </c>
      <c r="L205" s="59" t="s">
        <v>412</v>
      </c>
      <c r="M205" s="60" t="s">
        <v>164</v>
      </c>
      <c r="N205" s="60"/>
      <c r="O205" s="61" t="s">
        <v>293</v>
      </c>
      <c r="P205" s="61" t="s">
        <v>122</v>
      </c>
    </row>
    <row r="206" spans="1:16" x14ac:dyDescent="0.2">
      <c r="A206" s="27" t="str">
        <f t="shared" si="36"/>
        <v> AOEB 12 </v>
      </c>
      <c r="B206" s="16" t="str">
        <f t="shared" si="37"/>
        <v>I</v>
      </c>
      <c r="C206" s="27">
        <f t="shared" si="38"/>
        <v>54170.629800000002</v>
      </c>
      <c r="D206" t="str">
        <f t="shared" si="39"/>
        <v>vis</v>
      </c>
      <c r="E206">
        <f>VLOOKUP(C206,Active!C$21:E$970,3,FALSE)</f>
        <v>13018.983229069843</v>
      </c>
      <c r="F206" s="16" t="s">
        <v>155</v>
      </c>
      <c r="G206" t="str">
        <f t="shared" si="40"/>
        <v>54170.6298</v>
      </c>
      <c r="H206" s="27">
        <f t="shared" si="41"/>
        <v>13019</v>
      </c>
      <c r="I206" s="59" t="s">
        <v>728</v>
      </c>
      <c r="J206" s="60" t="s">
        <v>729</v>
      </c>
      <c r="K206" s="59">
        <v>13019</v>
      </c>
      <c r="L206" s="59" t="s">
        <v>730</v>
      </c>
      <c r="M206" s="60" t="s">
        <v>456</v>
      </c>
      <c r="N206" s="60" t="s">
        <v>467</v>
      </c>
      <c r="O206" s="61" t="s">
        <v>731</v>
      </c>
      <c r="P206" s="61" t="s">
        <v>122</v>
      </c>
    </row>
    <row r="207" spans="1:16" x14ac:dyDescent="0.2">
      <c r="A207" s="27" t="str">
        <f t="shared" si="36"/>
        <v>VSB 51 </v>
      </c>
      <c r="B207" s="16" t="str">
        <f t="shared" si="37"/>
        <v>I</v>
      </c>
      <c r="C207" s="27">
        <f t="shared" si="38"/>
        <v>55247.945</v>
      </c>
      <c r="D207" t="str">
        <f t="shared" si="39"/>
        <v>vis</v>
      </c>
      <c r="E207">
        <f>VLOOKUP(C207,Active!C$21:E$970,3,FALSE)</f>
        <v>13635.982101386153</v>
      </c>
      <c r="F207" s="16" t="s">
        <v>155</v>
      </c>
      <c r="G207" t="str">
        <f t="shared" si="40"/>
        <v>55247.945</v>
      </c>
      <c r="H207" s="27">
        <f t="shared" si="41"/>
        <v>13636</v>
      </c>
      <c r="I207" s="59" t="s">
        <v>732</v>
      </c>
      <c r="J207" s="60" t="s">
        <v>733</v>
      </c>
      <c r="K207" s="59">
        <v>13636</v>
      </c>
      <c r="L207" s="59" t="s">
        <v>370</v>
      </c>
      <c r="M207" s="60" t="s">
        <v>164</v>
      </c>
      <c r="N207" s="60"/>
      <c r="O207" s="61" t="s">
        <v>646</v>
      </c>
      <c r="P207" s="62" t="s">
        <v>133</v>
      </c>
    </row>
    <row r="208" spans="1:16" x14ac:dyDescent="0.2">
      <c r="A208" s="27" t="str">
        <f t="shared" si="36"/>
        <v> JAAVSO 43-1 </v>
      </c>
      <c r="B208" s="16" t="str">
        <f t="shared" si="37"/>
        <v>I</v>
      </c>
      <c r="C208" s="27">
        <f t="shared" si="38"/>
        <v>56230.966399999998</v>
      </c>
      <c r="D208" t="str">
        <f t="shared" si="39"/>
        <v>vis</v>
      </c>
      <c r="E208">
        <f>VLOOKUP(C208,Active!C$21:E$970,3,FALSE)</f>
        <v>14198.977123885417</v>
      </c>
      <c r="F208" s="16" t="s">
        <v>155</v>
      </c>
      <c r="G208" t="str">
        <f t="shared" si="40"/>
        <v>56230.9664</v>
      </c>
      <c r="H208" s="27">
        <f t="shared" si="41"/>
        <v>14199</v>
      </c>
      <c r="I208" s="59" t="s">
        <v>734</v>
      </c>
      <c r="J208" s="60" t="s">
        <v>735</v>
      </c>
      <c r="K208" s="59">
        <v>14199</v>
      </c>
      <c r="L208" s="59" t="s">
        <v>736</v>
      </c>
      <c r="M208" s="60" t="s">
        <v>456</v>
      </c>
      <c r="N208" s="60" t="s">
        <v>155</v>
      </c>
      <c r="O208" s="61" t="s">
        <v>737</v>
      </c>
      <c r="P208" s="61" t="s">
        <v>138</v>
      </c>
    </row>
  </sheetData>
  <sheetProtection selectLockedCells="1" selectUnlockedCells="1"/>
  <hyperlinks>
    <hyperlink ref="P12" r:id="rId1" xr:uid="{00000000-0004-0000-0100-000000000000}"/>
    <hyperlink ref="P99" r:id="rId2" xr:uid="{00000000-0004-0000-0100-000001000000}"/>
    <hyperlink ref="P106" r:id="rId3" xr:uid="{00000000-0004-0000-0100-000002000000}"/>
    <hyperlink ref="P109" r:id="rId4" xr:uid="{00000000-0004-0000-0100-000003000000}"/>
    <hyperlink ref="P110" r:id="rId5" xr:uid="{00000000-0004-0000-0100-000004000000}"/>
    <hyperlink ref="P111" r:id="rId6" xr:uid="{00000000-0004-0000-0100-000005000000}"/>
    <hyperlink ref="P112" r:id="rId7" xr:uid="{00000000-0004-0000-0100-000006000000}"/>
    <hyperlink ref="P113" r:id="rId8" xr:uid="{00000000-0004-0000-0100-000007000000}"/>
    <hyperlink ref="P114" r:id="rId9" xr:uid="{00000000-0004-0000-0100-000008000000}"/>
    <hyperlink ref="P115" r:id="rId10" xr:uid="{00000000-0004-0000-0100-000009000000}"/>
    <hyperlink ref="P117" r:id="rId11" xr:uid="{00000000-0004-0000-0100-00000A000000}"/>
    <hyperlink ref="P120" r:id="rId12" xr:uid="{00000000-0004-0000-0100-00000B000000}"/>
    <hyperlink ref="P121" r:id="rId13" xr:uid="{00000000-0004-0000-0100-00000C000000}"/>
    <hyperlink ref="P174" r:id="rId14" xr:uid="{00000000-0004-0000-0100-00000D000000}"/>
    <hyperlink ref="P175" r:id="rId15" xr:uid="{00000000-0004-0000-0100-00000E000000}"/>
    <hyperlink ref="P185" r:id="rId16" xr:uid="{00000000-0004-0000-0100-00000F000000}"/>
    <hyperlink ref="P201" r:id="rId17" xr:uid="{00000000-0004-0000-0100-000010000000}"/>
    <hyperlink ref="P202" r:id="rId18" xr:uid="{00000000-0004-0000-0100-000011000000}"/>
    <hyperlink ref="P207" r:id="rId19" xr:uid="{00000000-0004-0000-0100-000012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2022-03-30T04:38:05Z</dcterms:created>
  <dcterms:modified xsi:type="dcterms:W3CDTF">2024-09-28T04:58:54Z</dcterms:modified>
</cp:coreProperties>
</file>