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100DA8-7860-4CE4-B88E-35296E0BF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255" i="1" l="1"/>
  <c r="F255" i="1" s="1"/>
  <c r="G255" i="1" s="1"/>
  <c r="Q255" i="1"/>
  <c r="F12" i="1"/>
  <c r="F13" i="1" s="1"/>
  <c r="E259" i="1"/>
  <c r="F259" i="1" s="1"/>
  <c r="G259" i="1" s="1"/>
  <c r="Q259" i="1"/>
  <c r="Q256" i="1"/>
  <c r="Q257" i="1"/>
  <c r="Q258" i="1"/>
  <c r="C7" i="1"/>
  <c r="E257" i="1" s="1"/>
  <c r="F257" i="1" s="1"/>
  <c r="G257" i="1" s="1"/>
  <c r="C8" i="1"/>
  <c r="C13" i="1"/>
  <c r="D13" i="1"/>
  <c r="C14" i="1"/>
  <c r="D14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E75" i="1"/>
  <c r="F75" i="1" s="1"/>
  <c r="G75" i="1" s="1"/>
  <c r="Q75" i="1"/>
  <c r="Q76" i="1"/>
  <c r="Q77" i="1"/>
  <c r="Q78" i="1"/>
  <c r="Q79" i="1"/>
  <c r="Q80" i="1"/>
  <c r="Q81" i="1"/>
  <c r="E82" i="1"/>
  <c r="Q82" i="1"/>
  <c r="Q83" i="1"/>
  <c r="Q84" i="1"/>
  <c r="Q85" i="1"/>
  <c r="Q86" i="1"/>
  <c r="E87" i="1"/>
  <c r="Q87" i="1"/>
  <c r="Q88" i="1"/>
  <c r="Q89" i="1"/>
  <c r="E90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E106" i="1"/>
  <c r="Q106" i="1"/>
  <c r="Q107" i="1"/>
  <c r="Q108" i="1"/>
  <c r="Q109" i="1"/>
  <c r="Q110" i="1"/>
  <c r="Q111" i="1"/>
  <c r="E112" i="1"/>
  <c r="Q112" i="1"/>
  <c r="Q113" i="1"/>
  <c r="Q114" i="1"/>
  <c r="Q115" i="1"/>
  <c r="E116" i="1"/>
  <c r="F116" i="1" s="1"/>
  <c r="G116" i="1" s="1"/>
  <c r="R116" i="1" s="1"/>
  <c r="Q116" i="1"/>
  <c r="Q117" i="1"/>
  <c r="Q118" i="1"/>
  <c r="Q119" i="1"/>
  <c r="Q120" i="1"/>
  <c r="Q121" i="1"/>
  <c r="Q122" i="1"/>
  <c r="Q123" i="1"/>
  <c r="E124" i="1"/>
  <c r="F124" i="1" s="1"/>
  <c r="G124" i="1" s="1"/>
  <c r="S124" i="1" s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J137" i="1" s="1"/>
  <c r="Q137" i="1"/>
  <c r="Q138" i="1"/>
  <c r="Q139" i="1"/>
  <c r="Q140" i="1"/>
  <c r="Q141" i="1"/>
  <c r="E142" i="1"/>
  <c r="F142" i="1" s="1"/>
  <c r="G142" i="1" s="1"/>
  <c r="Q142" i="1"/>
  <c r="Q143" i="1"/>
  <c r="E144" i="1"/>
  <c r="F144" i="1" s="1"/>
  <c r="G144" i="1" s="1"/>
  <c r="Q144" i="1"/>
  <c r="Q145" i="1"/>
  <c r="E146" i="1"/>
  <c r="F146" i="1" s="1"/>
  <c r="G146" i="1" s="1"/>
  <c r="Q146" i="1"/>
  <c r="Q147" i="1"/>
  <c r="E148" i="1"/>
  <c r="F148" i="1" s="1"/>
  <c r="G148" i="1" s="1"/>
  <c r="Q148" i="1"/>
  <c r="Q149" i="1"/>
  <c r="E150" i="1"/>
  <c r="Q150" i="1"/>
  <c r="Q151" i="1"/>
  <c r="E152" i="1"/>
  <c r="F152" i="1" s="1"/>
  <c r="G152" i="1" s="1"/>
  <c r="Q152" i="1"/>
  <c r="Q153" i="1"/>
  <c r="E154" i="1"/>
  <c r="F154" i="1" s="1"/>
  <c r="G154" i="1" s="1"/>
  <c r="I154" i="1" s="1"/>
  <c r="Q154" i="1"/>
  <c r="Q155" i="1"/>
  <c r="E156" i="1"/>
  <c r="F156" i="1" s="1"/>
  <c r="G156" i="1" s="1"/>
  <c r="Q156" i="1"/>
  <c r="Q157" i="1"/>
  <c r="E158" i="1"/>
  <c r="F158" i="1" s="1"/>
  <c r="G158" i="1" s="1"/>
  <c r="Q158" i="1"/>
  <c r="Q159" i="1"/>
  <c r="E160" i="1"/>
  <c r="F160" i="1" s="1"/>
  <c r="G160" i="1" s="1"/>
  <c r="Q160" i="1"/>
  <c r="Q161" i="1"/>
  <c r="E162" i="1"/>
  <c r="Q162" i="1"/>
  <c r="Q163" i="1"/>
  <c r="E164" i="1"/>
  <c r="F164" i="1" s="1"/>
  <c r="G164" i="1" s="1"/>
  <c r="Q164" i="1"/>
  <c r="Q165" i="1"/>
  <c r="E166" i="1"/>
  <c r="F166" i="1" s="1"/>
  <c r="G166" i="1" s="1"/>
  <c r="I166" i="1" s="1"/>
  <c r="Q166" i="1"/>
  <c r="Q167" i="1"/>
  <c r="E168" i="1"/>
  <c r="F168" i="1" s="1"/>
  <c r="G168" i="1" s="1"/>
  <c r="Q168" i="1"/>
  <c r="Q169" i="1"/>
  <c r="E170" i="1"/>
  <c r="Q170" i="1"/>
  <c r="Q171" i="1"/>
  <c r="E172" i="1"/>
  <c r="F172" i="1" s="1"/>
  <c r="G172" i="1" s="1"/>
  <c r="Q172" i="1"/>
  <c r="Q173" i="1"/>
  <c r="E174" i="1"/>
  <c r="F174" i="1" s="1"/>
  <c r="G174" i="1" s="1"/>
  <c r="Q174" i="1"/>
  <c r="Q175" i="1"/>
  <c r="E176" i="1"/>
  <c r="F176" i="1" s="1"/>
  <c r="G176" i="1" s="1"/>
  <c r="Q176" i="1"/>
  <c r="Q177" i="1"/>
  <c r="E178" i="1"/>
  <c r="F178" i="1" s="1"/>
  <c r="G178" i="1" s="1"/>
  <c r="Q178" i="1"/>
  <c r="Q179" i="1"/>
  <c r="E180" i="1"/>
  <c r="F180" i="1" s="1"/>
  <c r="G180" i="1" s="1"/>
  <c r="Q180" i="1"/>
  <c r="Q181" i="1"/>
  <c r="E182" i="1"/>
  <c r="F182" i="1" s="1"/>
  <c r="G182" i="1" s="1"/>
  <c r="K182" i="1" s="1"/>
  <c r="Q182" i="1"/>
  <c r="Q183" i="1"/>
  <c r="E184" i="1"/>
  <c r="F184" i="1" s="1"/>
  <c r="G184" i="1" s="1"/>
  <c r="Q184" i="1"/>
  <c r="Q185" i="1"/>
  <c r="E186" i="1"/>
  <c r="F186" i="1" s="1"/>
  <c r="G186" i="1" s="1"/>
  <c r="K186" i="1" s="1"/>
  <c r="Q186" i="1"/>
  <c r="Q187" i="1"/>
  <c r="Q188" i="1"/>
  <c r="Q189" i="1"/>
  <c r="Q190" i="1"/>
  <c r="Q191" i="1"/>
  <c r="Q192" i="1"/>
  <c r="Q193" i="1"/>
  <c r="Q194" i="1"/>
  <c r="Q195" i="1"/>
  <c r="E196" i="1"/>
  <c r="F196" i="1" s="1"/>
  <c r="G196" i="1" s="1"/>
  <c r="K196" i="1" s="1"/>
  <c r="Q196" i="1"/>
  <c r="Q197" i="1"/>
  <c r="Q198" i="1"/>
  <c r="E199" i="1"/>
  <c r="F199" i="1" s="1"/>
  <c r="G199" i="1" s="1"/>
  <c r="R199" i="1" s="1"/>
  <c r="Q199" i="1"/>
  <c r="Q200" i="1"/>
  <c r="E201" i="1"/>
  <c r="F201" i="1" s="1"/>
  <c r="G201" i="1" s="1"/>
  <c r="K201" i="1" s="1"/>
  <c r="Q201" i="1"/>
  <c r="Q202" i="1"/>
  <c r="Q203" i="1"/>
  <c r="E204" i="1"/>
  <c r="F204" i="1" s="1"/>
  <c r="G204" i="1" s="1"/>
  <c r="Q204" i="1"/>
  <c r="Q205" i="1"/>
  <c r="Q206" i="1"/>
  <c r="E207" i="1"/>
  <c r="F207" i="1" s="1"/>
  <c r="G207" i="1" s="1"/>
  <c r="K207" i="1" s="1"/>
  <c r="Q207" i="1"/>
  <c r="Q208" i="1"/>
  <c r="Q209" i="1"/>
  <c r="Q210" i="1"/>
  <c r="Q211" i="1"/>
  <c r="Q212" i="1"/>
  <c r="E213" i="1"/>
  <c r="F213" i="1" s="1"/>
  <c r="G213" i="1" s="1"/>
  <c r="K213" i="1" s="1"/>
  <c r="Q213" i="1"/>
  <c r="Q214" i="1"/>
  <c r="Q215" i="1"/>
  <c r="Q216" i="1"/>
  <c r="Q217" i="1"/>
  <c r="Q220" i="1"/>
  <c r="Q221" i="1"/>
  <c r="Q222" i="1"/>
  <c r="Q223" i="1"/>
  <c r="Q224" i="1"/>
  <c r="E225" i="1"/>
  <c r="F225" i="1" s="1"/>
  <c r="G225" i="1" s="1"/>
  <c r="Q225" i="1"/>
  <c r="Q226" i="1"/>
  <c r="Q227" i="1"/>
  <c r="Q228" i="1"/>
  <c r="Q229" i="1"/>
  <c r="Q230" i="1"/>
  <c r="Q231" i="1"/>
  <c r="Q232" i="1"/>
  <c r="Q233" i="1"/>
  <c r="Q234" i="1"/>
  <c r="Q235" i="1"/>
  <c r="Q237" i="1"/>
  <c r="Q238" i="1"/>
  <c r="Q239" i="1"/>
  <c r="Q240" i="1"/>
  <c r="Q243" i="1"/>
  <c r="Q244" i="1"/>
  <c r="Q241" i="1"/>
  <c r="Q236" i="1"/>
  <c r="Q242" i="1"/>
  <c r="Q245" i="1"/>
  <c r="Q246" i="1"/>
  <c r="Q247" i="1"/>
  <c r="Q218" i="1"/>
  <c r="Q219" i="1"/>
  <c r="Q248" i="1"/>
  <c r="Q250" i="1"/>
  <c r="Q251" i="1"/>
  <c r="Q253" i="1"/>
  <c r="Q254" i="1"/>
  <c r="Q249" i="1"/>
  <c r="Q252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C28" i="2"/>
  <c r="D28" i="2"/>
  <c r="G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B44" i="2"/>
  <c r="C44" i="2"/>
  <c r="D44" i="2"/>
  <c r="G44" i="2"/>
  <c r="H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F48" i="2"/>
  <c r="G48" i="2"/>
  <c r="C48" i="2"/>
  <c r="H48" i="2"/>
  <c r="B48" i="2"/>
  <c r="A49" i="2"/>
  <c r="D49" i="2"/>
  <c r="F49" i="2"/>
  <c r="G49" i="2"/>
  <c r="C49" i="2"/>
  <c r="H49" i="2"/>
  <c r="B49" i="2"/>
  <c r="A50" i="2"/>
  <c r="D50" i="2"/>
  <c r="F50" i="2"/>
  <c r="G50" i="2"/>
  <c r="C50" i="2"/>
  <c r="H50" i="2"/>
  <c r="B50" i="2"/>
  <c r="A51" i="2"/>
  <c r="D51" i="2"/>
  <c r="F51" i="2"/>
  <c r="G51" i="2"/>
  <c r="C51" i="2"/>
  <c r="H51" i="2"/>
  <c r="B51" i="2"/>
  <c r="A52" i="2"/>
  <c r="D52" i="2"/>
  <c r="F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D79" i="2"/>
  <c r="G79" i="2"/>
  <c r="C79" i="2"/>
  <c r="H79" i="2"/>
  <c r="B79" i="2"/>
  <c r="A80" i="2"/>
  <c r="C80" i="2"/>
  <c r="D80" i="2"/>
  <c r="G80" i="2"/>
  <c r="H80" i="2"/>
  <c r="B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B83" i="2"/>
  <c r="D83" i="2"/>
  <c r="G83" i="2"/>
  <c r="C83" i="2"/>
  <c r="H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D86" i="2"/>
  <c r="G86" i="2"/>
  <c r="C86" i="2"/>
  <c r="H86" i="2"/>
  <c r="B86" i="2"/>
  <c r="A87" i="2"/>
  <c r="D87" i="2"/>
  <c r="G87" i="2"/>
  <c r="C87" i="2"/>
  <c r="E87" i="2"/>
  <c r="H87" i="2"/>
  <c r="B87" i="2"/>
  <c r="A88" i="2"/>
  <c r="C88" i="2"/>
  <c r="D88" i="2"/>
  <c r="G88" i="2"/>
  <c r="H88" i="2"/>
  <c r="B88" i="2"/>
  <c r="A89" i="2"/>
  <c r="B89" i="2"/>
  <c r="C89" i="2"/>
  <c r="E89" i="2"/>
  <c r="D89" i="2"/>
  <c r="G89" i="2"/>
  <c r="H89" i="2"/>
  <c r="A90" i="2"/>
  <c r="B90" i="2"/>
  <c r="C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D95" i="2"/>
  <c r="G95" i="2"/>
  <c r="C95" i="2"/>
  <c r="E95" i="2"/>
  <c r="H95" i="2"/>
  <c r="B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H100" i="2"/>
  <c r="B100" i="2"/>
  <c r="A101" i="2"/>
  <c r="D101" i="2"/>
  <c r="E101" i="2"/>
  <c r="G101" i="2"/>
  <c r="C101" i="2"/>
  <c r="H101" i="2"/>
  <c r="B101" i="2"/>
  <c r="A102" i="2"/>
  <c r="D102" i="2"/>
  <c r="G102" i="2"/>
  <c r="C102" i="2"/>
  <c r="H102" i="2"/>
  <c r="B102" i="2"/>
  <c r="A103" i="2"/>
  <c r="D103" i="2"/>
  <c r="G103" i="2"/>
  <c r="C103" i="2"/>
  <c r="E103" i="2"/>
  <c r="H103" i="2"/>
  <c r="B103" i="2"/>
  <c r="A104" i="2"/>
  <c r="C104" i="2"/>
  <c r="D104" i="2"/>
  <c r="G104" i="2"/>
  <c r="H104" i="2"/>
  <c r="B104" i="2"/>
  <c r="A105" i="2"/>
  <c r="B105" i="2"/>
  <c r="D105" i="2"/>
  <c r="G105" i="2"/>
  <c r="C105" i="2"/>
  <c r="H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C109" i="2"/>
  <c r="D109" i="2"/>
  <c r="G109" i="2"/>
  <c r="H109" i="2"/>
  <c r="A110" i="2"/>
  <c r="B110" i="2"/>
  <c r="D110" i="2"/>
  <c r="G110" i="2"/>
  <c r="C110" i="2"/>
  <c r="H110" i="2"/>
  <c r="A111" i="2"/>
  <c r="B111" i="2"/>
  <c r="C111" i="2"/>
  <c r="D111" i="2"/>
  <c r="G111" i="2"/>
  <c r="H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B114" i="2"/>
  <c r="D114" i="2"/>
  <c r="G114" i="2"/>
  <c r="C114" i="2"/>
  <c r="H114" i="2"/>
  <c r="A115" i="2"/>
  <c r="D115" i="2"/>
  <c r="G115" i="2"/>
  <c r="C115" i="2"/>
  <c r="E115" i="2"/>
  <c r="H115" i="2"/>
  <c r="B115" i="2"/>
  <c r="A116" i="2"/>
  <c r="C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D118" i="2"/>
  <c r="G118" i="2"/>
  <c r="C118" i="2"/>
  <c r="H118" i="2"/>
  <c r="A119" i="2"/>
  <c r="B119" i="2"/>
  <c r="C119" i="2"/>
  <c r="D119" i="2"/>
  <c r="G119" i="2"/>
  <c r="H119" i="2"/>
  <c r="A120" i="2"/>
  <c r="D120" i="2"/>
  <c r="G120" i="2"/>
  <c r="C120" i="2"/>
  <c r="H120" i="2"/>
  <c r="B120" i="2"/>
  <c r="A121" i="2"/>
  <c r="D121" i="2"/>
  <c r="G121" i="2"/>
  <c r="C121" i="2"/>
  <c r="H121" i="2"/>
  <c r="B121" i="2"/>
  <c r="A122" i="2"/>
  <c r="B122" i="2"/>
  <c r="D122" i="2"/>
  <c r="G122" i="2"/>
  <c r="C122" i="2"/>
  <c r="H122" i="2"/>
  <c r="A123" i="2"/>
  <c r="D123" i="2"/>
  <c r="G123" i="2"/>
  <c r="C123" i="2"/>
  <c r="H123" i="2"/>
  <c r="B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D126" i="2"/>
  <c r="G126" i="2"/>
  <c r="C126" i="2"/>
  <c r="E126" i="2"/>
  <c r="H126" i="2"/>
  <c r="A127" i="2"/>
  <c r="B127" i="2"/>
  <c r="C127" i="2"/>
  <c r="D127" i="2"/>
  <c r="G127" i="2"/>
  <c r="H127" i="2"/>
  <c r="A128" i="2"/>
  <c r="D128" i="2"/>
  <c r="G128" i="2"/>
  <c r="C128" i="2"/>
  <c r="H128" i="2"/>
  <c r="B128" i="2"/>
  <c r="A129" i="2"/>
  <c r="D129" i="2"/>
  <c r="G129" i="2"/>
  <c r="C129" i="2"/>
  <c r="H129" i="2"/>
  <c r="B129" i="2"/>
  <c r="A130" i="2"/>
  <c r="B130" i="2"/>
  <c r="D130" i="2"/>
  <c r="G130" i="2"/>
  <c r="C130" i="2"/>
  <c r="H130" i="2"/>
  <c r="A131" i="2"/>
  <c r="D131" i="2"/>
  <c r="G131" i="2"/>
  <c r="C131" i="2"/>
  <c r="H131" i="2"/>
  <c r="B131" i="2"/>
  <c r="A132" i="2"/>
  <c r="B132" i="2"/>
  <c r="C132" i="2"/>
  <c r="D132" i="2"/>
  <c r="G132" i="2"/>
  <c r="H132" i="2"/>
  <c r="A133" i="2"/>
  <c r="B133" i="2"/>
  <c r="C133" i="2"/>
  <c r="E133" i="2"/>
  <c r="D133" i="2"/>
  <c r="G133" i="2"/>
  <c r="H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D136" i="2"/>
  <c r="G136" i="2"/>
  <c r="C136" i="2"/>
  <c r="H136" i="2"/>
  <c r="B136" i="2"/>
  <c r="A137" i="2"/>
  <c r="D137" i="2"/>
  <c r="G137" i="2"/>
  <c r="C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H139" i="2"/>
  <c r="B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H142" i="2"/>
  <c r="A143" i="2"/>
  <c r="B143" i="2"/>
  <c r="C143" i="2"/>
  <c r="D143" i="2"/>
  <c r="G143" i="2"/>
  <c r="H143" i="2"/>
  <c r="A144" i="2"/>
  <c r="D144" i="2"/>
  <c r="G144" i="2"/>
  <c r="C144" i="2"/>
  <c r="H144" i="2"/>
  <c r="B144" i="2"/>
  <c r="A145" i="2"/>
  <c r="D145" i="2"/>
  <c r="G145" i="2"/>
  <c r="C145" i="2"/>
  <c r="H145" i="2"/>
  <c r="B145" i="2"/>
  <c r="A146" i="2"/>
  <c r="B146" i="2"/>
  <c r="D146" i="2"/>
  <c r="G146" i="2"/>
  <c r="C146" i="2"/>
  <c r="H146" i="2"/>
  <c r="A147" i="2"/>
  <c r="D147" i="2"/>
  <c r="G147" i="2"/>
  <c r="C147" i="2"/>
  <c r="H147" i="2"/>
  <c r="B147" i="2"/>
  <c r="A148" i="2"/>
  <c r="B148" i="2"/>
  <c r="C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B151" i="2"/>
  <c r="C151" i="2"/>
  <c r="D151" i="2"/>
  <c r="G151" i="2"/>
  <c r="H151" i="2"/>
  <c r="A152" i="2"/>
  <c r="D152" i="2"/>
  <c r="G152" i="2"/>
  <c r="C152" i="2"/>
  <c r="H152" i="2"/>
  <c r="B152" i="2"/>
  <c r="A153" i="2"/>
  <c r="D153" i="2"/>
  <c r="G153" i="2"/>
  <c r="C153" i="2"/>
  <c r="H153" i="2"/>
  <c r="B153" i="2"/>
  <c r="A154" i="2"/>
  <c r="B154" i="2"/>
  <c r="D154" i="2"/>
  <c r="G154" i="2"/>
  <c r="C154" i="2"/>
  <c r="H154" i="2"/>
  <c r="A155" i="2"/>
  <c r="D155" i="2"/>
  <c r="G155" i="2"/>
  <c r="C155" i="2"/>
  <c r="H155" i="2"/>
  <c r="B155" i="2"/>
  <c r="A156" i="2"/>
  <c r="B156" i="2"/>
  <c r="C156" i="2"/>
  <c r="D156" i="2"/>
  <c r="G156" i="2"/>
  <c r="H156" i="2"/>
  <c r="A157" i="2"/>
  <c r="B157" i="2"/>
  <c r="C157" i="2"/>
  <c r="D157" i="2"/>
  <c r="G157" i="2"/>
  <c r="H157" i="2"/>
  <c r="A158" i="2"/>
  <c r="B158" i="2"/>
  <c r="D158" i="2"/>
  <c r="G158" i="2"/>
  <c r="C158" i="2"/>
  <c r="H158" i="2"/>
  <c r="A159" i="2"/>
  <c r="B159" i="2"/>
  <c r="C159" i="2"/>
  <c r="D159" i="2"/>
  <c r="G159" i="2"/>
  <c r="H159" i="2"/>
  <c r="A160" i="2"/>
  <c r="D160" i="2"/>
  <c r="G160" i="2"/>
  <c r="C160" i="2"/>
  <c r="H160" i="2"/>
  <c r="B160" i="2"/>
  <c r="A161" i="2"/>
  <c r="D161" i="2"/>
  <c r="G161" i="2"/>
  <c r="C161" i="2"/>
  <c r="H161" i="2"/>
  <c r="B161" i="2"/>
  <c r="A162" i="2"/>
  <c r="B162" i="2"/>
  <c r="D162" i="2"/>
  <c r="G162" i="2"/>
  <c r="C162" i="2"/>
  <c r="H162" i="2"/>
  <c r="A163" i="2"/>
  <c r="D163" i="2"/>
  <c r="G163" i="2"/>
  <c r="C163" i="2"/>
  <c r="H163" i="2"/>
  <c r="B163" i="2"/>
  <c r="A164" i="2"/>
  <c r="B164" i="2"/>
  <c r="C164" i="2"/>
  <c r="D164" i="2"/>
  <c r="G164" i="2"/>
  <c r="H164" i="2"/>
  <c r="A165" i="2"/>
  <c r="B165" i="2"/>
  <c r="C165" i="2"/>
  <c r="D165" i="2"/>
  <c r="G165" i="2"/>
  <c r="H165" i="2"/>
  <c r="A166" i="2"/>
  <c r="B166" i="2"/>
  <c r="D166" i="2"/>
  <c r="G166" i="2"/>
  <c r="C166" i="2"/>
  <c r="H166" i="2"/>
  <c r="A167" i="2"/>
  <c r="B167" i="2"/>
  <c r="C167" i="2"/>
  <c r="D167" i="2"/>
  <c r="G167" i="2"/>
  <c r="H167" i="2"/>
  <c r="A168" i="2"/>
  <c r="D168" i="2"/>
  <c r="G168" i="2"/>
  <c r="C168" i="2"/>
  <c r="H168" i="2"/>
  <c r="B168" i="2"/>
  <c r="A169" i="2"/>
  <c r="D169" i="2"/>
  <c r="G169" i="2"/>
  <c r="C169" i="2"/>
  <c r="H169" i="2"/>
  <c r="B169" i="2"/>
  <c r="A170" i="2"/>
  <c r="B170" i="2"/>
  <c r="D170" i="2"/>
  <c r="G170" i="2"/>
  <c r="C170" i="2"/>
  <c r="H170" i="2"/>
  <c r="A171" i="2"/>
  <c r="D171" i="2"/>
  <c r="G171" i="2"/>
  <c r="C171" i="2"/>
  <c r="H171" i="2"/>
  <c r="B171" i="2"/>
  <c r="A172" i="2"/>
  <c r="B172" i="2"/>
  <c r="C172" i="2"/>
  <c r="D172" i="2"/>
  <c r="G172" i="2"/>
  <c r="H172" i="2"/>
  <c r="A173" i="2"/>
  <c r="B173" i="2"/>
  <c r="C173" i="2"/>
  <c r="D173" i="2"/>
  <c r="G173" i="2"/>
  <c r="H173" i="2"/>
  <c r="A174" i="2"/>
  <c r="B174" i="2"/>
  <c r="D174" i="2"/>
  <c r="G174" i="2"/>
  <c r="C174" i="2"/>
  <c r="H174" i="2"/>
  <c r="A175" i="2"/>
  <c r="B175" i="2"/>
  <c r="C175" i="2"/>
  <c r="D175" i="2"/>
  <c r="G175" i="2"/>
  <c r="H175" i="2"/>
  <c r="A176" i="2"/>
  <c r="D176" i="2"/>
  <c r="G176" i="2"/>
  <c r="C176" i="2"/>
  <c r="H176" i="2"/>
  <c r="B176" i="2"/>
  <c r="A177" i="2"/>
  <c r="D177" i="2"/>
  <c r="G177" i="2"/>
  <c r="C177" i="2"/>
  <c r="H177" i="2"/>
  <c r="B177" i="2"/>
  <c r="A178" i="2"/>
  <c r="B178" i="2"/>
  <c r="D178" i="2"/>
  <c r="G178" i="2"/>
  <c r="C178" i="2"/>
  <c r="H178" i="2"/>
  <c r="A179" i="2"/>
  <c r="D179" i="2"/>
  <c r="G179" i="2"/>
  <c r="C179" i="2"/>
  <c r="H179" i="2"/>
  <c r="B179" i="2"/>
  <c r="A180" i="2"/>
  <c r="B180" i="2"/>
  <c r="C180" i="2"/>
  <c r="E180" i="2"/>
  <c r="D180" i="2"/>
  <c r="G180" i="2"/>
  <c r="H180" i="2"/>
  <c r="A181" i="2"/>
  <c r="B181" i="2"/>
  <c r="C181" i="2"/>
  <c r="D181" i="2"/>
  <c r="G181" i="2"/>
  <c r="H181" i="2"/>
  <c r="A182" i="2"/>
  <c r="B182" i="2"/>
  <c r="D182" i="2"/>
  <c r="G182" i="2"/>
  <c r="C182" i="2"/>
  <c r="E182" i="2"/>
  <c r="H182" i="2"/>
  <c r="A183" i="2"/>
  <c r="C183" i="2"/>
  <c r="D183" i="2"/>
  <c r="G183" i="2"/>
  <c r="H183" i="2"/>
  <c r="B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C187" i="2"/>
  <c r="E187" i="2"/>
  <c r="D187" i="2"/>
  <c r="G187" i="2"/>
  <c r="H187" i="2"/>
  <c r="B187" i="2"/>
  <c r="A188" i="2"/>
  <c r="B188" i="2"/>
  <c r="C188" i="2"/>
  <c r="E188" i="2"/>
  <c r="D188" i="2"/>
  <c r="G188" i="2"/>
  <c r="H188" i="2"/>
  <c r="A189" i="2"/>
  <c r="B189" i="2"/>
  <c r="C189" i="2"/>
  <c r="E189" i="2"/>
  <c r="D189" i="2"/>
  <c r="G189" i="2"/>
  <c r="H189" i="2"/>
  <c r="A190" i="2"/>
  <c r="B190" i="2"/>
  <c r="D190" i="2"/>
  <c r="G190" i="2"/>
  <c r="C190" i="2"/>
  <c r="H190" i="2"/>
  <c r="A191" i="2"/>
  <c r="C191" i="2"/>
  <c r="D191" i="2"/>
  <c r="G191" i="2"/>
  <c r="H191" i="2"/>
  <c r="B191" i="2"/>
  <c r="A192" i="2"/>
  <c r="D192" i="2"/>
  <c r="G192" i="2"/>
  <c r="C192" i="2"/>
  <c r="H192" i="2"/>
  <c r="B192" i="2"/>
  <c r="A193" i="2"/>
  <c r="D193" i="2"/>
  <c r="G193" i="2"/>
  <c r="C193" i="2"/>
  <c r="H193" i="2"/>
  <c r="B193" i="2"/>
  <c r="A194" i="2"/>
  <c r="B194" i="2"/>
  <c r="D194" i="2"/>
  <c r="G194" i="2"/>
  <c r="C194" i="2"/>
  <c r="H194" i="2"/>
  <c r="A195" i="2"/>
  <c r="C195" i="2"/>
  <c r="E195" i="2"/>
  <c r="D195" i="2"/>
  <c r="G195" i="2"/>
  <c r="H195" i="2"/>
  <c r="B195" i="2"/>
  <c r="A196" i="2"/>
  <c r="B196" i="2"/>
  <c r="C196" i="2"/>
  <c r="D196" i="2"/>
  <c r="G196" i="2"/>
  <c r="H196" i="2"/>
  <c r="A197" i="2"/>
  <c r="B197" i="2"/>
  <c r="C197" i="2"/>
  <c r="D197" i="2"/>
  <c r="G197" i="2"/>
  <c r="H197" i="2"/>
  <c r="A198" i="2"/>
  <c r="B198" i="2"/>
  <c r="D198" i="2"/>
  <c r="G198" i="2"/>
  <c r="C198" i="2"/>
  <c r="H198" i="2"/>
  <c r="A199" i="2"/>
  <c r="C199" i="2"/>
  <c r="D199" i="2"/>
  <c r="G199" i="2"/>
  <c r="H199" i="2"/>
  <c r="B199" i="2"/>
  <c r="A200" i="2"/>
  <c r="D200" i="2"/>
  <c r="G200" i="2"/>
  <c r="C200" i="2"/>
  <c r="H200" i="2"/>
  <c r="B200" i="2"/>
  <c r="A201" i="2"/>
  <c r="D201" i="2"/>
  <c r="G201" i="2"/>
  <c r="C201" i="2"/>
  <c r="H201" i="2"/>
  <c r="B201" i="2"/>
  <c r="A202" i="2"/>
  <c r="B202" i="2"/>
  <c r="D202" i="2"/>
  <c r="G202" i="2"/>
  <c r="C202" i="2"/>
  <c r="H202" i="2"/>
  <c r="A203" i="2"/>
  <c r="C203" i="2"/>
  <c r="D203" i="2"/>
  <c r="G203" i="2"/>
  <c r="H203" i="2"/>
  <c r="B203" i="2"/>
  <c r="A204" i="2"/>
  <c r="B204" i="2"/>
  <c r="C204" i="2"/>
  <c r="D204" i="2"/>
  <c r="G204" i="2"/>
  <c r="H204" i="2"/>
  <c r="A205" i="2"/>
  <c r="B205" i="2"/>
  <c r="C205" i="2"/>
  <c r="D205" i="2"/>
  <c r="G205" i="2"/>
  <c r="H205" i="2"/>
  <c r="I174" i="1"/>
  <c r="R174" i="1"/>
  <c r="I148" i="1"/>
  <c r="R148" i="1"/>
  <c r="R196" i="1"/>
  <c r="I160" i="1"/>
  <c r="R160" i="1"/>
  <c r="R154" i="1"/>
  <c r="R137" i="1"/>
  <c r="I116" i="1"/>
  <c r="K184" i="1"/>
  <c r="R184" i="1"/>
  <c r="K176" i="1"/>
  <c r="S176" i="1"/>
  <c r="I168" i="1"/>
  <c r="R168" i="1"/>
  <c r="I144" i="1"/>
  <c r="R144" i="1"/>
  <c r="R186" i="1"/>
  <c r="I178" i="1"/>
  <c r="R178" i="1"/>
  <c r="I156" i="1"/>
  <c r="S156" i="1"/>
  <c r="I146" i="1"/>
  <c r="S146" i="1"/>
  <c r="I180" i="1"/>
  <c r="R180" i="1"/>
  <c r="I172" i="1"/>
  <c r="R172" i="1"/>
  <c r="J164" i="1"/>
  <c r="R164" i="1"/>
  <c r="I158" i="1"/>
  <c r="R158" i="1"/>
  <c r="I152" i="1"/>
  <c r="S152" i="1"/>
  <c r="I142" i="1"/>
  <c r="R142" i="1"/>
  <c r="E198" i="2" l="1"/>
  <c r="R182" i="1"/>
  <c r="E128" i="2"/>
  <c r="E190" i="2"/>
  <c r="E174" i="2"/>
  <c r="R166" i="1"/>
  <c r="R201" i="1"/>
  <c r="E179" i="2"/>
  <c r="J124" i="1"/>
  <c r="K255" i="1"/>
  <c r="R255" i="1"/>
  <c r="K259" i="1"/>
  <c r="R259" i="1"/>
  <c r="F170" i="1"/>
  <c r="G170" i="1" s="1"/>
  <c r="E110" i="2"/>
  <c r="K199" i="1"/>
  <c r="F112" i="1"/>
  <c r="G112" i="1" s="1"/>
  <c r="E66" i="2"/>
  <c r="F106" i="1"/>
  <c r="G106" i="1" s="1"/>
  <c r="E61" i="2"/>
  <c r="E197" i="2"/>
  <c r="E256" i="1"/>
  <c r="F256" i="1" s="1"/>
  <c r="G256" i="1" s="1"/>
  <c r="E22" i="1"/>
  <c r="E146" i="2" s="1"/>
  <c r="E26" i="1"/>
  <c r="E30" i="1"/>
  <c r="E34" i="1"/>
  <c r="E38" i="1"/>
  <c r="E42" i="1"/>
  <c r="E46" i="1"/>
  <c r="E169" i="2" s="1"/>
  <c r="E50" i="1"/>
  <c r="E54" i="1"/>
  <c r="E15" i="2" s="1"/>
  <c r="E58" i="1"/>
  <c r="E62" i="1"/>
  <c r="E97" i="1"/>
  <c r="E100" i="1"/>
  <c r="E102" i="1"/>
  <c r="E104" i="1"/>
  <c r="E114" i="1"/>
  <c r="E120" i="1"/>
  <c r="F120" i="1" s="1"/>
  <c r="G120" i="1" s="1"/>
  <c r="E122" i="1"/>
  <c r="F122" i="1" s="1"/>
  <c r="G122" i="1" s="1"/>
  <c r="E191" i="1"/>
  <c r="E194" i="1"/>
  <c r="E210" i="1"/>
  <c r="E220" i="1"/>
  <c r="E234" i="1"/>
  <c r="F234" i="1" s="1"/>
  <c r="G234" i="1" s="1"/>
  <c r="K234" i="1" s="1"/>
  <c r="E238" i="1"/>
  <c r="F238" i="1" s="1"/>
  <c r="G238" i="1" s="1"/>
  <c r="E241" i="1"/>
  <c r="F241" i="1" s="1"/>
  <c r="G241" i="1" s="1"/>
  <c r="E245" i="1"/>
  <c r="F245" i="1" s="1"/>
  <c r="G245" i="1" s="1"/>
  <c r="E248" i="1"/>
  <c r="F248" i="1" s="1"/>
  <c r="G248" i="1" s="1"/>
  <c r="E253" i="1"/>
  <c r="F253" i="1" s="1"/>
  <c r="G253" i="1" s="1"/>
  <c r="E73" i="1"/>
  <c r="E78" i="1"/>
  <c r="E80" i="1"/>
  <c r="E88" i="1"/>
  <c r="E93" i="1"/>
  <c r="E95" i="1"/>
  <c r="E109" i="1"/>
  <c r="F109" i="1" s="1"/>
  <c r="G109" i="1" s="1"/>
  <c r="E117" i="1"/>
  <c r="E127" i="1"/>
  <c r="E129" i="1"/>
  <c r="E131" i="1"/>
  <c r="E134" i="1"/>
  <c r="E138" i="1"/>
  <c r="F138" i="1" s="1"/>
  <c r="G138" i="1" s="1"/>
  <c r="E197" i="1"/>
  <c r="E202" i="1"/>
  <c r="E216" i="1"/>
  <c r="E226" i="1"/>
  <c r="F226" i="1" s="1"/>
  <c r="G226" i="1" s="1"/>
  <c r="E229" i="1"/>
  <c r="E23" i="1"/>
  <c r="E27" i="1"/>
  <c r="E31" i="1"/>
  <c r="E35" i="1"/>
  <c r="E39" i="1"/>
  <c r="E43" i="1"/>
  <c r="E47" i="1"/>
  <c r="F47" i="1" s="1"/>
  <c r="G47" i="1" s="1"/>
  <c r="R47" i="1" s="1"/>
  <c r="E51" i="1"/>
  <c r="E55" i="1"/>
  <c r="E59" i="1"/>
  <c r="E63" i="1"/>
  <c r="E65" i="1"/>
  <c r="F65" i="1" s="1"/>
  <c r="G65" i="1" s="1"/>
  <c r="E67" i="1"/>
  <c r="F67" i="1" s="1"/>
  <c r="G67" i="1" s="1"/>
  <c r="E69" i="1"/>
  <c r="E71" i="1"/>
  <c r="E76" i="1"/>
  <c r="E83" i="1"/>
  <c r="E85" i="1"/>
  <c r="E98" i="1"/>
  <c r="E189" i="1"/>
  <c r="F189" i="1" s="1"/>
  <c r="G189" i="1" s="1"/>
  <c r="E192" i="1"/>
  <c r="E200" i="1"/>
  <c r="E205" i="1"/>
  <c r="E211" i="1"/>
  <c r="E214" i="1"/>
  <c r="E223" i="1"/>
  <c r="E232" i="1"/>
  <c r="F232" i="1" s="1"/>
  <c r="G232" i="1" s="1"/>
  <c r="E235" i="1"/>
  <c r="E243" i="1"/>
  <c r="E236" i="1"/>
  <c r="F236" i="1" s="1"/>
  <c r="G236" i="1" s="1"/>
  <c r="E218" i="1"/>
  <c r="F218" i="1" s="1"/>
  <c r="G218" i="1" s="1"/>
  <c r="E250" i="1"/>
  <c r="F250" i="1" s="1"/>
  <c r="G250" i="1" s="1"/>
  <c r="E252" i="1"/>
  <c r="F252" i="1" s="1"/>
  <c r="G252" i="1" s="1"/>
  <c r="E74" i="1"/>
  <c r="E89" i="1"/>
  <c r="E107" i="1"/>
  <c r="E110" i="1"/>
  <c r="E113" i="1"/>
  <c r="E115" i="1"/>
  <c r="E125" i="1"/>
  <c r="E135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79" i="1"/>
  <c r="F179" i="1" s="1"/>
  <c r="G179" i="1" s="1"/>
  <c r="E181" i="1"/>
  <c r="E183" i="1"/>
  <c r="E185" i="1"/>
  <c r="E187" i="1"/>
  <c r="E195" i="1"/>
  <c r="E208" i="1"/>
  <c r="E230" i="1"/>
  <c r="F230" i="1" s="1"/>
  <c r="U230" i="1" s="1"/>
  <c r="E24" i="1"/>
  <c r="E28" i="1"/>
  <c r="E32" i="1"/>
  <c r="E36" i="1"/>
  <c r="E40" i="1"/>
  <c r="E44" i="1"/>
  <c r="E48" i="1"/>
  <c r="E52" i="1"/>
  <c r="E56" i="1"/>
  <c r="E60" i="1"/>
  <c r="E91" i="1"/>
  <c r="E99" i="1"/>
  <c r="E101" i="1"/>
  <c r="E105" i="1"/>
  <c r="E118" i="1"/>
  <c r="F118" i="1" s="1"/>
  <c r="G118" i="1" s="1"/>
  <c r="E121" i="1"/>
  <c r="E123" i="1"/>
  <c r="E132" i="1"/>
  <c r="E193" i="1"/>
  <c r="E206" i="1"/>
  <c r="E221" i="1"/>
  <c r="E224" i="1"/>
  <c r="E227" i="1"/>
  <c r="E233" i="1"/>
  <c r="E239" i="1"/>
  <c r="F239" i="1" s="1"/>
  <c r="G239" i="1" s="1"/>
  <c r="E244" i="1"/>
  <c r="F244" i="1" s="1"/>
  <c r="G244" i="1" s="1"/>
  <c r="E246" i="1"/>
  <c r="F246" i="1" s="1"/>
  <c r="G246" i="1" s="1"/>
  <c r="E219" i="1"/>
  <c r="F219" i="1" s="1"/>
  <c r="G219" i="1" s="1"/>
  <c r="E254" i="1"/>
  <c r="F254" i="1" s="1"/>
  <c r="G254" i="1" s="1"/>
  <c r="E77" i="1"/>
  <c r="E81" i="1"/>
  <c r="E86" i="1"/>
  <c r="E94" i="1"/>
  <c r="E96" i="1"/>
  <c r="E103" i="1"/>
  <c r="E111" i="1"/>
  <c r="E128" i="1"/>
  <c r="E130" i="1"/>
  <c r="E136" i="1"/>
  <c r="E190" i="1"/>
  <c r="E198" i="1"/>
  <c r="E203" i="1"/>
  <c r="E209" i="1"/>
  <c r="E212" i="1"/>
  <c r="E21" i="1"/>
  <c r="E25" i="1"/>
  <c r="E29" i="1"/>
  <c r="E33" i="1"/>
  <c r="E37" i="1"/>
  <c r="E41" i="1"/>
  <c r="E45" i="1"/>
  <c r="F45" i="1" s="1"/>
  <c r="G45" i="1" s="1"/>
  <c r="E49" i="1"/>
  <c r="E53" i="1"/>
  <c r="E57" i="1"/>
  <c r="E61" i="1"/>
  <c r="F61" i="1" s="1"/>
  <c r="G61" i="1" s="1"/>
  <c r="E64" i="1"/>
  <c r="E66" i="1"/>
  <c r="E68" i="1"/>
  <c r="E70" i="1"/>
  <c r="E72" i="1"/>
  <c r="F72" i="1" s="1"/>
  <c r="E79" i="1"/>
  <c r="E84" i="1"/>
  <c r="E92" i="1"/>
  <c r="E108" i="1"/>
  <c r="E119" i="1"/>
  <c r="E126" i="1"/>
  <c r="E133" i="1"/>
  <c r="E188" i="1"/>
  <c r="E215" i="1"/>
  <c r="E217" i="1"/>
  <c r="E222" i="1"/>
  <c r="E228" i="1"/>
  <c r="E231" i="1"/>
  <c r="F231" i="1" s="1"/>
  <c r="G231" i="1" s="1"/>
  <c r="E237" i="1"/>
  <c r="F237" i="1" s="1"/>
  <c r="G237" i="1" s="1"/>
  <c r="U237" i="1" s="1"/>
  <c r="E240" i="1"/>
  <c r="E242" i="1"/>
  <c r="F242" i="1" s="1"/>
  <c r="G242" i="1" s="1"/>
  <c r="E247" i="1"/>
  <c r="F247" i="1" s="1"/>
  <c r="G247" i="1" s="1"/>
  <c r="E251" i="1"/>
  <c r="F251" i="1" s="1"/>
  <c r="G251" i="1" s="1"/>
  <c r="R251" i="1" s="1"/>
  <c r="E249" i="1"/>
  <c r="F249" i="1" s="1"/>
  <c r="G249" i="1" s="1"/>
  <c r="E97" i="2"/>
  <c r="F162" i="1"/>
  <c r="G162" i="1" s="1"/>
  <c r="E105" i="2"/>
  <c r="F90" i="1"/>
  <c r="G90" i="1" s="1"/>
  <c r="E45" i="2"/>
  <c r="E192" i="2"/>
  <c r="E140" i="1"/>
  <c r="F150" i="1"/>
  <c r="G150" i="1" s="1"/>
  <c r="E93" i="2"/>
  <c r="F82" i="1"/>
  <c r="G82" i="1" s="1"/>
  <c r="R82" i="1" s="1"/>
  <c r="E37" i="2"/>
  <c r="E258" i="1"/>
  <c r="F258" i="1" s="1"/>
  <c r="G258" i="1" s="1"/>
  <c r="S213" i="1"/>
  <c r="K189" i="1"/>
  <c r="R189" i="1"/>
  <c r="E64" i="2"/>
  <c r="F110" i="1"/>
  <c r="G110" i="1" s="1"/>
  <c r="R225" i="1"/>
  <c r="K225" i="1"/>
  <c r="F192" i="1"/>
  <c r="E119" i="2"/>
  <c r="K204" i="1"/>
  <c r="S204" i="1"/>
  <c r="E52" i="2"/>
  <c r="F97" i="1"/>
  <c r="G97" i="1" s="1"/>
  <c r="S75" i="1"/>
  <c r="I75" i="1"/>
  <c r="E20" i="2"/>
  <c r="F62" i="1"/>
  <c r="G62" i="1" s="1"/>
  <c r="I62" i="1" s="1"/>
  <c r="E13" i="2"/>
  <c r="F50" i="1"/>
  <c r="G50" i="1" s="1"/>
  <c r="F46" i="1"/>
  <c r="G46" i="1" s="1"/>
  <c r="E166" i="2"/>
  <c r="F42" i="1"/>
  <c r="G42" i="1" s="1"/>
  <c r="E162" i="2"/>
  <c r="F38" i="1"/>
  <c r="G38" i="1" s="1"/>
  <c r="E158" i="2"/>
  <c r="F34" i="1"/>
  <c r="G34" i="1" s="1"/>
  <c r="E154" i="2"/>
  <c r="F30" i="1"/>
  <c r="G30" i="1" s="1"/>
  <c r="E150" i="2"/>
  <c r="F26" i="1"/>
  <c r="G26" i="1" s="1"/>
  <c r="F22" i="1"/>
  <c r="G22" i="1" s="1"/>
  <c r="K248" i="1"/>
  <c r="R248" i="1"/>
  <c r="R207" i="1"/>
  <c r="E42" i="2"/>
  <c r="F87" i="1"/>
  <c r="G87" i="1" s="1"/>
  <c r="F119" i="1"/>
  <c r="G119" i="1" s="1"/>
  <c r="E175" i="2"/>
  <c r="I47" i="1"/>
  <c r="E17" i="2"/>
  <c r="F56" i="1"/>
  <c r="G56" i="1" s="1"/>
  <c r="E171" i="2"/>
  <c r="F52" i="1"/>
  <c r="G52" i="1" s="1"/>
  <c r="E11" i="2"/>
  <c r="F48" i="1"/>
  <c r="G48" i="1" s="1"/>
  <c r="E164" i="2"/>
  <c r="F40" i="1"/>
  <c r="G40" i="1" s="1"/>
  <c r="E156" i="2"/>
  <c r="F32" i="1"/>
  <c r="G32" i="1" s="1"/>
  <c r="E148" i="2"/>
  <c r="F24" i="1"/>
  <c r="G24" i="1" s="1"/>
  <c r="K257" i="1"/>
  <c r="S257" i="1"/>
  <c r="K256" i="1"/>
  <c r="R256" i="1"/>
  <c r="K258" i="1"/>
  <c r="U258" i="1"/>
  <c r="F54" i="1" l="1"/>
  <c r="G54" i="1" s="1"/>
  <c r="K251" i="1"/>
  <c r="I82" i="1"/>
  <c r="I90" i="1"/>
  <c r="R90" i="1"/>
  <c r="E205" i="2"/>
  <c r="F240" i="1"/>
  <c r="G240" i="1" s="1"/>
  <c r="F133" i="1"/>
  <c r="E80" i="2"/>
  <c r="E26" i="2"/>
  <c r="F70" i="1"/>
  <c r="G70" i="1" s="1"/>
  <c r="R45" i="1"/>
  <c r="I45" i="1"/>
  <c r="F209" i="1"/>
  <c r="G209" i="1" s="1"/>
  <c r="E130" i="2"/>
  <c r="F103" i="1"/>
  <c r="G103" i="1" s="1"/>
  <c r="E58" i="2"/>
  <c r="K246" i="1"/>
  <c r="R246" i="1"/>
  <c r="F193" i="1"/>
  <c r="G193" i="1" s="1"/>
  <c r="E194" i="2"/>
  <c r="F91" i="1"/>
  <c r="G91" i="1" s="1"/>
  <c r="E46" i="2"/>
  <c r="F183" i="1"/>
  <c r="G183" i="1" s="1"/>
  <c r="E114" i="2"/>
  <c r="E109" i="2"/>
  <c r="F167" i="1"/>
  <c r="G167" i="1" s="1"/>
  <c r="E94" i="2"/>
  <c r="F151" i="1"/>
  <c r="G151" i="1" s="1"/>
  <c r="F125" i="1"/>
  <c r="G125" i="1" s="1"/>
  <c r="E72" i="2"/>
  <c r="K250" i="1"/>
  <c r="R250" i="1"/>
  <c r="F211" i="1"/>
  <c r="G211" i="1" s="1"/>
  <c r="E200" i="2"/>
  <c r="E30" i="2"/>
  <c r="F76" i="1"/>
  <c r="G76" i="1" s="1"/>
  <c r="F51" i="1"/>
  <c r="G51" i="1" s="1"/>
  <c r="E170" i="2"/>
  <c r="F229" i="1"/>
  <c r="G229" i="1" s="1"/>
  <c r="E143" i="2"/>
  <c r="F129" i="1"/>
  <c r="G129" i="1" s="1"/>
  <c r="E76" i="2"/>
  <c r="F78" i="1"/>
  <c r="G78" i="1" s="1"/>
  <c r="E33" i="2"/>
  <c r="E32" i="2"/>
  <c r="F220" i="1"/>
  <c r="G220" i="1" s="1"/>
  <c r="E138" i="2"/>
  <c r="F102" i="1"/>
  <c r="G102" i="1" s="1"/>
  <c r="E57" i="2"/>
  <c r="E35" i="2"/>
  <c r="F80" i="1"/>
  <c r="G80" i="1" s="1"/>
  <c r="E73" i="2"/>
  <c r="F126" i="1"/>
  <c r="G126" i="1" s="1"/>
  <c r="E24" i="2"/>
  <c r="F68" i="1"/>
  <c r="G68" i="1" s="1"/>
  <c r="F41" i="1"/>
  <c r="G41" i="1" s="1"/>
  <c r="E165" i="2"/>
  <c r="F203" i="1"/>
  <c r="G203" i="1" s="1"/>
  <c r="E125" i="2"/>
  <c r="F96" i="1"/>
  <c r="G96" i="1" s="1"/>
  <c r="E51" i="2"/>
  <c r="S244" i="1"/>
  <c r="K244" i="1"/>
  <c r="F132" i="1"/>
  <c r="G132" i="1" s="1"/>
  <c r="E79" i="2"/>
  <c r="F60" i="1"/>
  <c r="G60" i="1" s="1"/>
  <c r="E173" i="2"/>
  <c r="F28" i="1"/>
  <c r="G28" i="1" s="1"/>
  <c r="E152" i="2"/>
  <c r="F181" i="1"/>
  <c r="G181" i="1" s="1"/>
  <c r="E113" i="2"/>
  <c r="F165" i="1"/>
  <c r="G165" i="1" s="1"/>
  <c r="E108" i="2"/>
  <c r="F149" i="1"/>
  <c r="G149" i="1" s="1"/>
  <c r="E92" i="2"/>
  <c r="E69" i="2"/>
  <c r="F115" i="1"/>
  <c r="G115" i="1" s="1"/>
  <c r="S218" i="1"/>
  <c r="K218" i="1"/>
  <c r="F205" i="1"/>
  <c r="G205" i="1" s="1"/>
  <c r="E199" i="2"/>
  <c r="E27" i="2"/>
  <c r="F71" i="1"/>
  <c r="G71" i="1" s="1"/>
  <c r="T226" i="1"/>
  <c r="F127" i="1"/>
  <c r="G127" i="1" s="1"/>
  <c r="E74" i="2"/>
  <c r="F73" i="1"/>
  <c r="G73" i="1" s="1"/>
  <c r="E28" i="2"/>
  <c r="F210" i="1"/>
  <c r="G210" i="1" s="1"/>
  <c r="E131" i="2"/>
  <c r="F100" i="1"/>
  <c r="G100" i="1" s="1"/>
  <c r="E55" i="2"/>
  <c r="R106" i="1"/>
  <c r="I106" i="1"/>
  <c r="R162" i="1"/>
  <c r="I162" i="1"/>
  <c r="U231" i="1"/>
  <c r="E23" i="2"/>
  <c r="F66" i="1"/>
  <c r="G66" i="1" s="1"/>
  <c r="F37" i="1"/>
  <c r="G37" i="1" s="1"/>
  <c r="E161" i="2"/>
  <c r="F198" i="1"/>
  <c r="G198" i="1" s="1"/>
  <c r="E196" i="2"/>
  <c r="F94" i="1"/>
  <c r="G94" i="1" s="1"/>
  <c r="E49" i="2"/>
  <c r="K239" i="1"/>
  <c r="R239" i="1"/>
  <c r="F123" i="1"/>
  <c r="G123" i="1" s="1"/>
  <c r="E176" i="2"/>
  <c r="I179" i="1"/>
  <c r="R179" i="1"/>
  <c r="F163" i="1"/>
  <c r="G163" i="1" s="1"/>
  <c r="E106" i="2"/>
  <c r="F147" i="1"/>
  <c r="G147" i="1" s="1"/>
  <c r="E90" i="2"/>
  <c r="F113" i="1"/>
  <c r="G113" i="1" s="1"/>
  <c r="E67" i="2"/>
  <c r="K236" i="1"/>
  <c r="R236" i="1"/>
  <c r="F200" i="1"/>
  <c r="G200" i="1" s="1"/>
  <c r="E123" i="2"/>
  <c r="F69" i="1"/>
  <c r="G69" i="1" s="1"/>
  <c r="E25" i="2"/>
  <c r="F43" i="1"/>
  <c r="G43" i="1" s="1"/>
  <c r="E167" i="2"/>
  <c r="F216" i="1"/>
  <c r="G216" i="1" s="1"/>
  <c r="E136" i="2"/>
  <c r="E70" i="2"/>
  <c r="F117" i="1"/>
  <c r="G117" i="1" s="1"/>
  <c r="K253" i="1"/>
  <c r="R253" i="1"/>
  <c r="F194" i="1"/>
  <c r="G194" i="1" s="1"/>
  <c r="E120" i="2"/>
  <c r="E117" i="2"/>
  <c r="F188" i="1"/>
  <c r="G188" i="1" s="1"/>
  <c r="K219" i="1"/>
  <c r="R219" i="1"/>
  <c r="E54" i="2"/>
  <c r="F99" i="1"/>
  <c r="G99" i="1" s="1"/>
  <c r="F36" i="1"/>
  <c r="G36" i="1" s="1"/>
  <c r="E160" i="2"/>
  <c r="F169" i="1"/>
  <c r="G169" i="1" s="1"/>
  <c r="E181" i="2"/>
  <c r="E96" i="2"/>
  <c r="F153" i="1"/>
  <c r="G153" i="1" s="1"/>
  <c r="F135" i="1"/>
  <c r="G135" i="1" s="1"/>
  <c r="E82" i="2"/>
  <c r="E38" i="2"/>
  <c r="F83" i="1"/>
  <c r="G83" i="1" s="1"/>
  <c r="E78" i="2"/>
  <c r="F131" i="1"/>
  <c r="G131" i="1" s="1"/>
  <c r="F104" i="1"/>
  <c r="G104" i="1" s="1"/>
  <c r="E59" i="2"/>
  <c r="E142" i="2"/>
  <c r="F228" i="1"/>
  <c r="G228" i="1" s="1"/>
  <c r="E63" i="2"/>
  <c r="F108" i="1"/>
  <c r="G108" i="1" s="1"/>
  <c r="E22" i="2"/>
  <c r="F64" i="1"/>
  <c r="G64" i="1" s="1"/>
  <c r="F33" i="1"/>
  <c r="G33" i="1" s="1"/>
  <c r="E157" i="2"/>
  <c r="F190" i="1"/>
  <c r="G190" i="1" s="1"/>
  <c r="E193" i="2"/>
  <c r="F86" i="1"/>
  <c r="G86" i="1" s="1"/>
  <c r="E41" i="2"/>
  <c r="F233" i="1"/>
  <c r="G233" i="1" s="1"/>
  <c r="E203" i="2"/>
  <c r="E71" i="2"/>
  <c r="F121" i="1"/>
  <c r="G121" i="1" s="1"/>
  <c r="I121" i="1" s="1"/>
  <c r="F177" i="1"/>
  <c r="G177" i="1" s="1"/>
  <c r="E186" i="2"/>
  <c r="F161" i="1"/>
  <c r="G161" i="1" s="1"/>
  <c r="E104" i="2"/>
  <c r="F145" i="1"/>
  <c r="G145" i="1" s="1"/>
  <c r="E88" i="2"/>
  <c r="F243" i="1"/>
  <c r="G243" i="1" s="1"/>
  <c r="E144" i="2"/>
  <c r="J67" i="1"/>
  <c r="S67" i="1"/>
  <c r="F39" i="1"/>
  <c r="G39" i="1" s="1"/>
  <c r="E163" i="2"/>
  <c r="F202" i="1"/>
  <c r="G202" i="1" s="1"/>
  <c r="E124" i="2"/>
  <c r="R109" i="1"/>
  <c r="J109" i="1"/>
  <c r="F191" i="1"/>
  <c r="G191" i="1" s="1"/>
  <c r="E118" i="2"/>
  <c r="R112" i="1"/>
  <c r="I112" i="1"/>
  <c r="R242" i="1"/>
  <c r="K242" i="1"/>
  <c r="F49" i="1"/>
  <c r="G49" i="1" s="1"/>
  <c r="E12" i="2"/>
  <c r="F212" i="1"/>
  <c r="G212" i="1" s="1"/>
  <c r="E132" i="2"/>
  <c r="F111" i="1"/>
  <c r="G111" i="1" s="1"/>
  <c r="E65" i="2"/>
  <c r="F206" i="1"/>
  <c r="G206" i="1" s="1"/>
  <c r="E127" i="2"/>
  <c r="F185" i="1"/>
  <c r="G185" i="1" s="1"/>
  <c r="E191" i="2"/>
  <c r="R252" i="1"/>
  <c r="K252" i="1"/>
  <c r="F214" i="1"/>
  <c r="G214" i="1" s="1"/>
  <c r="E134" i="2"/>
  <c r="F55" i="1"/>
  <c r="G55" i="1" s="1"/>
  <c r="E16" i="2"/>
  <c r="F23" i="1"/>
  <c r="G23" i="1" s="1"/>
  <c r="E147" i="2"/>
  <c r="J150" i="1"/>
  <c r="S150" i="1"/>
  <c r="K249" i="1"/>
  <c r="R249" i="1"/>
  <c r="E140" i="2"/>
  <c r="F222" i="1"/>
  <c r="G222" i="1" s="1"/>
  <c r="E47" i="2"/>
  <c r="F92" i="1"/>
  <c r="G92" i="1" s="1"/>
  <c r="R61" i="1"/>
  <c r="H61" i="1"/>
  <c r="F29" i="1"/>
  <c r="G29" i="1" s="1"/>
  <c r="E153" i="2"/>
  <c r="F136" i="1"/>
  <c r="G136" i="1" s="1"/>
  <c r="E177" i="2"/>
  <c r="F81" i="1"/>
  <c r="G81" i="1" s="1"/>
  <c r="E36" i="2"/>
  <c r="F227" i="1"/>
  <c r="G227" i="1" s="1"/>
  <c r="E202" i="2"/>
  <c r="R118" i="1"/>
  <c r="I118" i="1"/>
  <c r="F208" i="1"/>
  <c r="G208" i="1" s="1"/>
  <c r="E129" i="2"/>
  <c r="F175" i="1"/>
  <c r="G175" i="1" s="1"/>
  <c r="E185" i="2"/>
  <c r="E102" i="2"/>
  <c r="F159" i="1"/>
  <c r="G159" i="1" s="1"/>
  <c r="E86" i="2"/>
  <c r="F143" i="1"/>
  <c r="G143" i="1" s="1"/>
  <c r="F107" i="1"/>
  <c r="G107" i="1" s="1"/>
  <c r="E62" i="2"/>
  <c r="F235" i="1"/>
  <c r="G235" i="1" s="1"/>
  <c r="E204" i="2"/>
  <c r="S65" i="1"/>
  <c r="J65" i="1"/>
  <c r="F35" i="1"/>
  <c r="G35" i="1" s="1"/>
  <c r="E159" i="2"/>
  <c r="F197" i="1"/>
  <c r="G197" i="1" s="1"/>
  <c r="E122" i="2"/>
  <c r="F95" i="1"/>
  <c r="G95" i="1" s="1"/>
  <c r="E50" i="2"/>
  <c r="K245" i="1"/>
  <c r="R245" i="1"/>
  <c r="I122" i="1"/>
  <c r="R122" i="1"/>
  <c r="F58" i="1"/>
  <c r="U58" i="1" s="1"/>
  <c r="E172" i="2"/>
  <c r="R234" i="1"/>
  <c r="F140" i="1"/>
  <c r="G140" i="1" s="1"/>
  <c r="E83" i="2"/>
  <c r="F217" i="1"/>
  <c r="G217" i="1" s="1"/>
  <c r="E137" i="2"/>
  <c r="E39" i="2"/>
  <c r="F84" i="1"/>
  <c r="G84" i="1" s="1"/>
  <c r="F57" i="1"/>
  <c r="G57" i="1" s="1"/>
  <c r="E18" i="2"/>
  <c r="F25" i="1"/>
  <c r="G25" i="1" s="1"/>
  <c r="E149" i="2"/>
  <c r="E77" i="2"/>
  <c r="F130" i="1"/>
  <c r="G130" i="1" s="1"/>
  <c r="E31" i="2"/>
  <c r="F77" i="1"/>
  <c r="G77" i="1" s="1"/>
  <c r="F224" i="1"/>
  <c r="G224" i="1" s="1"/>
  <c r="E141" i="2"/>
  <c r="F105" i="1"/>
  <c r="G105" i="1" s="1"/>
  <c r="E60" i="2"/>
  <c r="F44" i="1"/>
  <c r="G44" i="1" s="1"/>
  <c r="E168" i="2"/>
  <c r="F195" i="1"/>
  <c r="G195" i="1" s="1"/>
  <c r="E121" i="2"/>
  <c r="F173" i="1"/>
  <c r="G173" i="1" s="1"/>
  <c r="E183" i="2"/>
  <c r="F157" i="1"/>
  <c r="G157" i="1" s="1"/>
  <c r="E100" i="2"/>
  <c r="F141" i="1"/>
  <c r="G141" i="1" s="1"/>
  <c r="E84" i="2"/>
  <c r="E44" i="2"/>
  <c r="F89" i="1"/>
  <c r="G89" i="1" s="1"/>
  <c r="T232" i="1"/>
  <c r="F98" i="1"/>
  <c r="G98" i="1" s="1"/>
  <c r="I98" i="1" s="1"/>
  <c r="E53" i="2"/>
  <c r="E21" i="2"/>
  <c r="F63" i="1"/>
  <c r="G63" i="1" s="1"/>
  <c r="F31" i="1"/>
  <c r="G31" i="1" s="1"/>
  <c r="E155" i="2"/>
  <c r="J138" i="1"/>
  <c r="R138" i="1"/>
  <c r="F93" i="1"/>
  <c r="G93" i="1" s="1"/>
  <c r="E48" i="2"/>
  <c r="R241" i="1"/>
  <c r="K241" i="1"/>
  <c r="J120" i="1"/>
  <c r="R120" i="1"/>
  <c r="R247" i="1"/>
  <c r="K247" i="1"/>
  <c r="E135" i="2"/>
  <c r="F215" i="1"/>
  <c r="G215" i="1" s="1"/>
  <c r="E34" i="2"/>
  <c r="F79" i="1"/>
  <c r="G79" i="1" s="1"/>
  <c r="F53" i="1"/>
  <c r="G53" i="1" s="1"/>
  <c r="E14" i="2"/>
  <c r="F21" i="1"/>
  <c r="G21" i="1" s="1"/>
  <c r="E145" i="2"/>
  <c r="E75" i="2"/>
  <c r="F128" i="1"/>
  <c r="G128" i="1" s="1"/>
  <c r="K254" i="1"/>
  <c r="R254" i="1"/>
  <c r="F221" i="1"/>
  <c r="G221" i="1" s="1"/>
  <c r="E139" i="2"/>
  <c r="F101" i="1"/>
  <c r="G101" i="1" s="1"/>
  <c r="E56" i="2"/>
  <c r="E116" i="2"/>
  <c r="F187" i="1"/>
  <c r="G187" i="1" s="1"/>
  <c r="F171" i="1"/>
  <c r="G171" i="1" s="1"/>
  <c r="E111" i="2"/>
  <c r="F155" i="1"/>
  <c r="G155" i="1" s="1"/>
  <c r="E98" i="2"/>
  <c r="F139" i="1"/>
  <c r="G139" i="1" s="1"/>
  <c r="E178" i="2"/>
  <c r="E29" i="2"/>
  <c r="F74" i="1"/>
  <c r="G74" i="1" s="1"/>
  <c r="F223" i="1"/>
  <c r="G223" i="1" s="1"/>
  <c r="E201" i="2"/>
  <c r="F85" i="1"/>
  <c r="G85" i="1" s="1"/>
  <c r="E40" i="2"/>
  <c r="F59" i="1"/>
  <c r="G59" i="1" s="1"/>
  <c r="E19" i="2"/>
  <c r="F27" i="1"/>
  <c r="G27" i="1" s="1"/>
  <c r="E151" i="2"/>
  <c r="F134" i="1"/>
  <c r="G134" i="1" s="1"/>
  <c r="E81" i="2"/>
  <c r="F88" i="1"/>
  <c r="G88" i="1" s="1"/>
  <c r="E43" i="2"/>
  <c r="U238" i="1"/>
  <c r="F114" i="1"/>
  <c r="G114" i="1" s="1"/>
  <c r="E68" i="2"/>
  <c r="J170" i="1"/>
  <c r="S170" i="1"/>
  <c r="R32" i="1"/>
  <c r="I32" i="1"/>
  <c r="I56" i="1"/>
  <c r="R56" i="1"/>
  <c r="R40" i="1"/>
  <c r="I40" i="1"/>
  <c r="R119" i="1"/>
  <c r="I119" i="1"/>
  <c r="R110" i="1"/>
  <c r="R22" i="1"/>
  <c r="I22" i="1"/>
  <c r="R38" i="1"/>
  <c r="I38" i="1"/>
  <c r="R54" i="1"/>
  <c r="I54" i="1"/>
  <c r="R97" i="1"/>
  <c r="I97" i="1"/>
  <c r="S48" i="1"/>
  <c r="I48" i="1"/>
  <c r="I50" i="1"/>
  <c r="S50" i="1"/>
  <c r="I26" i="1"/>
  <c r="R26" i="1"/>
  <c r="I42" i="1"/>
  <c r="R42" i="1"/>
  <c r="I34" i="1"/>
  <c r="R34" i="1"/>
  <c r="R24" i="1"/>
  <c r="I24" i="1"/>
  <c r="S52" i="1"/>
  <c r="I52" i="1"/>
  <c r="I87" i="1"/>
  <c r="R87" i="1"/>
  <c r="I30" i="1"/>
  <c r="R30" i="1"/>
  <c r="R46" i="1"/>
  <c r="I46" i="1"/>
  <c r="G192" i="1"/>
  <c r="R95" i="1" l="1"/>
  <c r="I95" i="1"/>
  <c r="K235" i="1"/>
  <c r="R235" i="1"/>
  <c r="S175" i="1"/>
  <c r="I175" i="1"/>
  <c r="I81" i="1"/>
  <c r="R81" i="1"/>
  <c r="R23" i="1"/>
  <c r="I23" i="1"/>
  <c r="K185" i="1"/>
  <c r="R185" i="1"/>
  <c r="I49" i="1"/>
  <c r="S49" i="1"/>
  <c r="K243" i="1"/>
  <c r="R243" i="1"/>
  <c r="I33" i="1"/>
  <c r="R33" i="1"/>
  <c r="R104" i="1"/>
  <c r="I104" i="1"/>
  <c r="K200" i="1"/>
  <c r="S200" i="1"/>
  <c r="R163" i="1"/>
  <c r="J163" i="1"/>
  <c r="R94" i="1"/>
  <c r="I94" i="1"/>
  <c r="K210" i="1"/>
  <c r="R210" i="1"/>
  <c r="J149" i="1"/>
  <c r="S149" i="1"/>
  <c r="R60" i="1"/>
  <c r="I60" i="1"/>
  <c r="R203" i="1"/>
  <c r="K203" i="1"/>
  <c r="S167" i="1"/>
  <c r="J167" i="1"/>
  <c r="R70" i="1"/>
  <c r="I70" i="1"/>
  <c r="I59" i="1"/>
  <c r="R59" i="1"/>
  <c r="J139" i="1"/>
  <c r="R139" i="1"/>
  <c r="I101" i="1"/>
  <c r="R101" i="1"/>
  <c r="R21" i="1"/>
  <c r="I21" i="1"/>
  <c r="I173" i="1"/>
  <c r="S173" i="1"/>
  <c r="R224" i="1"/>
  <c r="K224" i="1"/>
  <c r="R57" i="1"/>
  <c r="I57" i="1"/>
  <c r="K222" i="1"/>
  <c r="S222" i="1"/>
  <c r="R64" i="1"/>
  <c r="J64" i="1"/>
  <c r="J131" i="1"/>
  <c r="R131" i="1"/>
  <c r="R188" i="1"/>
  <c r="K188" i="1"/>
  <c r="R129" i="1"/>
  <c r="I129" i="1"/>
  <c r="R211" i="1"/>
  <c r="K211" i="1"/>
  <c r="R89" i="1"/>
  <c r="I89" i="1"/>
  <c r="R77" i="1"/>
  <c r="I77" i="1"/>
  <c r="R84" i="1"/>
  <c r="I84" i="1"/>
  <c r="K197" i="1"/>
  <c r="R197" i="1"/>
  <c r="R107" i="1"/>
  <c r="I107" i="1"/>
  <c r="K208" i="1"/>
  <c r="S208" i="1"/>
  <c r="J136" i="1"/>
  <c r="R136" i="1"/>
  <c r="I55" i="1"/>
  <c r="R55" i="1"/>
  <c r="K206" i="1"/>
  <c r="R206" i="1"/>
  <c r="K202" i="1"/>
  <c r="R202" i="1"/>
  <c r="J145" i="1"/>
  <c r="R145" i="1"/>
  <c r="K233" i="1"/>
  <c r="R233" i="1"/>
  <c r="R169" i="1"/>
  <c r="I169" i="1"/>
  <c r="K216" i="1"/>
  <c r="R216" i="1"/>
  <c r="R198" i="1"/>
  <c r="K198" i="1"/>
  <c r="S73" i="1"/>
  <c r="I73" i="1"/>
  <c r="K205" i="1"/>
  <c r="S205" i="1"/>
  <c r="I165" i="1"/>
  <c r="R165" i="1"/>
  <c r="R132" i="1"/>
  <c r="J132" i="1"/>
  <c r="R41" i="1"/>
  <c r="I41" i="1"/>
  <c r="I102" i="1"/>
  <c r="R102" i="1"/>
  <c r="R88" i="1"/>
  <c r="I88" i="1"/>
  <c r="R85" i="1"/>
  <c r="I85" i="1"/>
  <c r="I155" i="1"/>
  <c r="R155" i="1"/>
  <c r="R221" i="1"/>
  <c r="K221" i="1"/>
  <c r="I53" i="1"/>
  <c r="R53" i="1"/>
  <c r="I31" i="1"/>
  <c r="R31" i="1"/>
  <c r="S195" i="1"/>
  <c r="K195" i="1"/>
  <c r="I143" i="1"/>
  <c r="R143" i="1"/>
  <c r="I108" i="1"/>
  <c r="R108" i="1"/>
  <c r="R83" i="1"/>
  <c r="I83" i="1"/>
  <c r="R68" i="1"/>
  <c r="I68" i="1"/>
  <c r="K229" i="1"/>
  <c r="R229" i="1"/>
  <c r="K183" i="1"/>
  <c r="S183" i="1"/>
  <c r="R103" i="1"/>
  <c r="I103" i="1"/>
  <c r="G133" i="1"/>
  <c r="I79" i="1"/>
  <c r="R79" i="1"/>
  <c r="J63" i="1"/>
  <c r="R63" i="1"/>
  <c r="I130" i="1"/>
  <c r="R130" i="1"/>
  <c r="R35" i="1"/>
  <c r="I35" i="1"/>
  <c r="R29" i="1"/>
  <c r="I29" i="1"/>
  <c r="K214" i="1"/>
  <c r="R214" i="1"/>
  <c r="R111" i="1"/>
  <c r="I111" i="1"/>
  <c r="I39" i="1"/>
  <c r="R39" i="1"/>
  <c r="R161" i="1"/>
  <c r="I161" i="1"/>
  <c r="R86" i="1"/>
  <c r="I86" i="1"/>
  <c r="R36" i="1"/>
  <c r="I36" i="1"/>
  <c r="K194" i="1"/>
  <c r="R194" i="1"/>
  <c r="S43" i="1"/>
  <c r="I43" i="1"/>
  <c r="R113" i="1"/>
  <c r="I113" i="1"/>
  <c r="I123" i="1"/>
  <c r="S123" i="1"/>
  <c r="R37" i="1"/>
  <c r="I37" i="1"/>
  <c r="R127" i="1"/>
  <c r="I127" i="1"/>
  <c r="R181" i="1"/>
  <c r="K181" i="1"/>
  <c r="K220" i="1"/>
  <c r="S220" i="1"/>
  <c r="K240" i="1"/>
  <c r="R240" i="1"/>
  <c r="I134" i="1"/>
  <c r="R134" i="1"/>
  <c r="R223" i="1"/>
  <c r="K223" i="1"/>
  <c r="I171" i="1"/>
  <c r="R171" i="1"/>
  <c r="J141" i="1"/>
  <c r="S141" i="1"/>
  <c r="I44" i="1"/>
  <c r="R44" i="1"/>
  <c r="K217" i="1"/>
  <c r="R217" i="1"/>
  <c r="R159" i="1"/>
  <c r="I159" i="1"/>
  <c r="K228" i="1"/>
  <c r="S228" i="1"/>
  <c r="I99" i="1"/>
  <c r="R99" i="1"/>
  <c r="S66" i="1"/>
  <c r="J66" i="1"/>
  <c r="I115" i="1"/>
  <c r="R115" i="1"/>
  <c r="J126" i="1"/>
  <c r="R126" i="1"/>
  <c r="I51" i="1"/>
  <c r="R51" i="1"/>
  <c r="R125" i="1"/>
  <c r="I125" i="1"/>
  <c r="R91" i="1"/>
  <c r="I91" i="1"/>
  <c r="S209" i="1"/>
  <c r="K209" i="1"/>
  <c r="R74" i="1"/>
  <c r="I74" i="1"/>
  <c r="K187" i="1"/>
  <c r="R187" i="1"/>
  <c r="I128" i="1"/>
  <c r="R128" i="1"/>
  <c r="R215" i="1"/>
  <c r="K215" i="1"/>
  <c r="K227" i="1"/>
  <c r="R227" i="1"/>
  <c r="K212" i="1"/>
  <c r="R212" i="1"/>
  <c r="S191" i="1"/>
  <c r="K191" i="1"/>
  <c r="I177" i="1"/>
  <c r="S177" i="1"/>
  <c r="K190" i="1"/>
  <c r="R190" i="1"/>
  <c r="I135" i="1"/>
  <c r="R135" i="1"/>
  <c r="R69" i="1"/>
  <c r="I69" i="1"/>
  <c r="R147" i="1"/>
  <c r="I147" i="1"/>
  <c r="I100" i="1"/>
  <c r="R100" i="1"/>
  <c r="R28" i="1"/>
  <c r="I28" i="1"/>
  <c r="I96" i="1"/>
  <c r="R96" i="1"/>
  <c r="I76" i="1"/>
  <c r="R76" i="1"/>
  <c r="R151" i="1"/>
  <c r="J151" i="1"/>
  <c r="R114" i="1"/>
  <c r="I114" i="1"/>
  <c r="I27" i="1"/>
  <c r="R27" i="1"/>
  <c r="I93" i="1"/>
  <c r="R93" i="1"/>
  <c r="R157" i="1"/>
  <c r="I157" i="1"/>
  <c r="I105" i="1"/>
  <c r="R105" i="1"/>
  <c r="R25" i="1"/>
  <c r="I25" i="1"/>
  <c r="J140" i="1"/>
  <c r="R140" i="1"/>
  <c r="R92" i="1"/>
  <c r="I92" i="1"/>
  <c r="I153" i="1"/>
  <c r="R153" i="1"/>
  <c r="R117" i="1"/>
  <c r="I117" i="1"/>
  <c r="S71" i="1"/>
  <c r="I71" i="1"/>
  <c r="I80" i="1"/>
  <c r="R80" i="1"/>
  <c r="R78" i="1"/>
  <c r="I78" i="1"/>
  <c r="K193" i="1"/>
  <c r="R193" i="1"/>
  <c r="K192" i="1"/>
  <c r="R192" i="1"/>
  <c r="D12" i="1"/>
  <c r="D11" i="1"/>
  <c r="S19" i="1" l="1"/>
  <c r="E19" i="1" s="1"/>
  <c r="P255" i="1"/>
  <c r="P259" i="1"/>
  <c r="P245" i="1"/>
  <c r="P164" i="1"/>
  <c r="P215" i="1"/>
  <c r="P141" i="1"/>
  <c r="P131" i="1"/>
  <c r="P84" i="1"/>
  <c r="P78" i="1"/>
  <c r="P202" i="1"/>
  <c r="P211" i="1"/>
  <c r="P189" i="1"/>
  <c r="P186" i="1"/>
  <c r="P119" i="1"/>
  <c r="P110" i="1"/>
  <c r="D15" i="1"/>
  <c r="P94" i="1"/>
  <c r="P120" i="1"/>
  <c r="P62" i="1"/>
  <c r="P232" i="1"/>
  <c r="P176" i="1"/>
  <c r="P24" i="1"/>
  <c r="P184" i="1"/>
  <c r="P128" i="1"/>
  <c r="P190" i="1"/>
  <c r="P169" i="1"/>
  <c r="P188" i="1"/>
  <c r="P87" i="1"/>
  <c r="P67" i="1"/>
  <c r="P58" i="1"/>
  <c r="P52" i="1"/>
  <c r="P225" i="1"/>
  <c r="P40" i="1"/>
  <c r="P145" i="1"/>
  <c r="P22" i="1"/>
  <c r="P180" i="1"/>
  <c r="P196" i="1"/>
  <c r="P150" i="1"/>
  <c r="P126" i="1"/>
  <c r="P198" i="1"/>
  <c r="P227" i="1"/>
  <c r="P240" i="1"/>
  <c r="P140" i="1"/>
  <c r="P193" i="1"/>
  <c r="P212" i="1"/>
  <c r="P129" i="1"/>
  <c r="P101" i="1"/>
  <c r="P89" i="1"/>
  <c r="P57" i="1"/>
  <c r="P27" i="1"/>
  <c r="P109" i="1"/>
  <c r="P98" i="1"/>
  <c r="P23" i="1"/>
  <c r="P187" i="1"/>
  <c r="P243" i="1"/>
  <c r="P234" i="1"/>
  <c r="P117" i="1"/>
  <c r="P166" i="1"/>
  <c r="P153" i="1"/>
  <c r="P171" i="1"/>
  <c r="P147" i="1"/>
  <c r="P192" i="1"/>
  <c r="P99" i="1"/>
  <c r="P76" i="1"/>
  <c r="P60" i="1"/>
  <c r="P258" i="1"/>
  <c r="P246" i="1"/>
  <c r="P108" i="1"/>
  <c r="P216" i="1"/>
  <c r="P143" i="1"/>
  <c r="P56" i="1"/>
  <c r="P242" i="1"/>
  <c r="P177" i="1"/>
  <c r="P236" i="1"/>
  <c r="P229" i="1"/>
  <c r="P168" i="1"/>
  <c r="P144" i="1"/>
  <c r="P170" i="1"/>
  <c r="P167" i="1"/>
  <c r="P70" i="1"/>
  <c r="P61" i="1"/>
  <c r="P160" i="1"/>
  <c r="P97" i="1"/>
  <c r="P75" i="1"/>
  <c r="P35" i="1"/>
  <c r="P210" i="1"/>
  <c r="P83" i="1"/>
  <c r="P256" i="1"/>
  <c r="P230" i="1"/>
  <c r="P206" i="1"/>
  <c r="P200" i="1"/>
  <c r="P185" i="1"/>
  <c r="P118" i="1"/>
  <c r="P179" i="1"/>
  <c r="P55" i="1"/>
  <c r="P33" i="1"/>
  <c r="P103" i="1"/>
  <c r="P38" i="1"/>
  <c r="P44" i="1"/>
  <c r="P163" i="1"/>
  <c r="P92" i="1"/>
  <c r="P86" i="1"/>
  <c r="P81" i="1"/>
  <c r="P49" i="1"/>
  <c r="P237" i="1"/>
  <c r="P124" i="1"/>
  <c r="P104" i="1"/>
  <c r="P205" i="1"/>
  <c r="P165" i="1"/>
  <c r="P183" i="1"/>
  <c r="P146" i="1"/>
  <c r="P113" i="1"/>
  <c r="P114" i="1"/>
  <c r="P111" i="1"/>
  <c r="P79" i="1"/>
  <c r="P223" i="1"/>
  <c r="P39" i="1"/>
  <c r="P251" i="1"/>
  <c r="P252" i="1"/>
  <c r="P248" i="1"/>
  <c r="P257" i="1"/>
  <c r="P239" i="1"/>
  <c r="P214" i="1"/>
  <c r="P208" i="1"/>
  <c r="P159" i="1"/>
  <c r="P68" i="1"/>
  <c r="P77" i="1"/>
  <c r="P37" i="1"/>
  <c r="P241" i="1"/>
  <c r="P204" i="1"/>
  <c r="P182" i="1"/>
  <c r="P158" i="1"/>
  <c r="P138" i="1"/>
  <c r="P135" i="1"/>
  <c r="P93" i="1"/>
  <c r="P53" i="1"/>
  <c r="P134" i="1"/>
  <c r="P249" i="1"/>
  <c r="P233" i="1"/>
  <c r="P209" i="1"/>
  <c r="P96" i="1"/>
  <c r="P156" i="1"/>
  <c r="P213" i="1"/>
  <c r="P191" i="1"/>
  <c r="P130" i="1"/>
  <c r="P50" i="1"/>
  <c r="P102" i="1"/>
  <c r="P91" i="1"/>
  <c r="P51" i="1"/>
  <c r="P21" i="1"/>
  <c r="P47" i="1"/>
  <c r="P25" i="1"/>
  <c r="P46" i="1"/>
  <c r="P226" i="1"/>
  <c r="P203" i="1"/>
  <c r="P157" i="1"/>
  <c r="P154" i="1"/>
  <c r="P122" i="1"/>
  <c r="P162" i="1"/>
  <c r="P254" i="1"/>
  <c r="P136" i="1"/>
  <c r="P116" i="1"/>
  <c r="P221" i="1"/>
  <c r="P197" i="1"/>
  <c r="P133" i="1"/>
  <c r="P151" i="1"/>
  <c r="P82" i="1"/>
  <c r="P34" i="1"/>
  <c r="P28" i="1"/>
  <c r="P228" i="1"/>
  <c r="P139" i="1"/>
  <c r="P125" i="1"/>
  <c r="P54" i="1"/>
  <c r="P244" i="1"/>
  <c r="P217" i="1"/>
  <c r="P218" i="1"/>
  <c r="P181" i="1"/>
  <c r="P178" i="1"/>
  <c r="P175" i="1"/>
  <c r="P95" i="1"/>
  <c r="P127" i="1"/>
  <c r="P72" i="1"/>
  <c r="P59" i="1"/>
  <c r="P29" i="1"/>
  <c r="P253" i="1"/>
  <c r="P231" i="1"/>
  <c r="P112" i="1"/>
  <c r="P173" i="1"/>
  <c r="P73" i="1"/>
  <c r="P41" i="1"/>
  <c r="P194" i="1"/>
  <c r="P88" i="1"/>
  <c r="P80" i="1"/>
  <c r="P247" i="1"/>
  <c r="P172" i="1"/>
  <c r="P201" i="1"/>
  <c r="P142" i="1"/>
  <c r="P69" i="1"/>
  <c r="P63" i="1"/>
  <c r="P31" i="1"/>
  <c r="P43" i="1"/>
  <c r="P90" i="1"/>
  <c r="P42" i="1"/>
  <c r="P36" i="1"/>
  <c r="P30" i="1"/>
  <c r="P199" i="1"/>
  <c r="P238" i="1"/>
  <c r="P132" i="1"/>
  <c r="P207" i="1"/>
  <c r="P105" i="1"/>
  <c r="P195" i="1"/>
  <c r="P121" i="1"/>
  <c r="P123" i="1"/>
  <c r="P64" i="1"/>
  <c r="P48" i="1"/>
  <c r="P220" i="1"/>
  <c r="P65" i="1"/>
  <c r="P235" i="1"/>
  <c r="P106" i="1"/>
  <c r="P100" i="1"/>
  <c r="P85" i="1"/>
  <c r="P45" i="1"/>
  <c r="P74" i="1"/>
  <c r="P26" i="1"/>
  <c r="P152" i="1"/>
  <c r="P250" i="1"/>
  <c r="P222" i="1"/>
  <c r="P161" i="1"/>
  <c r="P137" i="1"/>
  <c r="P149" i="1"/>
  <c r="P219" i="1"/>
  <c r="P174" i="1"/>
  <c r="P107" i="1"/>
  <c r="P71" i="1"/>
  <c r="P66" i="1"/>
  <c r="P115" i="1"/>
  <c r="P32" i="1"/>
  <c r="P155" i="1"/>
  <c r="P224" i="1"/>
  <c r="P148" i="1"/>
  <c r="D16" i="1"/>
  <c r="D19" i="1" s="1"/>
  <c r="J133" i="1"/>
  <c r="R133" i="1"/>
  <c r="R19" i="1"/>
  <c r="E18" i="1" s="1"/>
  <c r="C12" i="1"/>
  <c r="C11" i="1"/>
  <c r="O255" i="1" l="1"/>
  <c r="C19" i="1"/>
  <c r="O259" i="1"/>
  <c r="C16" i="1"/>
  <c r="D18" i="1" s="1"/>
  <c r="O101" i="1"/>
  <c r="O205" i="1"/>
  <c r="O220" i="1"/>
  <c r="O171" i="1"/>
  <c r="O34" i="1"/>
  <c r="O254" i="1"/>
  <c r="O178" i="1"/>
  <c r="O54" i="1"/>
  <c r="O200" i="1"/>
  <c r="O161" i="1"/>
  <c r="O75" i="1"/>
  <c r="O186" i="1"/>
  <c r="O169" i="1"/>
  <c r="O153" i="1"/>
  <c r="O168" i="1"/>
  <c r="O195" i="1"/>
  <c r="O50" i="1"/>
  <c r="O175" i="1"/>
  <c r="O207" i="1"/>
  <c r="O103" i="1"/>
  <c r="O184" i="1"/>
  <c r="O180" i="1"/>
  <c r="O62" i="1"/>
  <c r="O73" i="1"/>
  <c r="O251" i="1"/>
  <c r="O224" i="1"/>
  <c r="O223" i="1"/>
  <c r="O166" i="1"/>
  <c r="O202" i="1"/>
  <c r="O215" i="1"/>
  <c r="O76" i="1"/>
  <c r="O94" i="1"/>
  <c r="O80" i="1"/>
  <c r="O120" i="1"/>
  <c r="O84" i="1"/>
  <c r="O152" i="1"/>
  <c r="O177" i="1"/>
  <c r="O86" i="1"/>
  <c r="O78" i="1"/>
  <c r="O58" i="1"/>
  <c r="O170" i="1"/>
  <c r="O39" i="1"/>
  <c r="O107" i="1"/>
  <c r="O25" i="1"/>
  <c r="O91" i="1"/>
  <c r="O82" i="1"/>
  <c r="O111" i="1"/>
  <c r="O85" i="1"/>
  <c r="O238" i="1"/>
  <c r="O92" i="1"/>
  <c r="O68" i="1"/>
  <c r="O72" i="1"/>
  <c r="O190" i="1"/>
  <c r="O100" i="1"/>
  <c r="O121" i="1"/>
  <c r="O192" i="1"/>
  <c r="O124" i="1"/>
  <c r="O191" i="1"/>
  <c r="O189" i="1"/>
  <c r="O136" i="1"/>
  <c r="O173" i="1"/>
  <c r="O40" i="1"/>
  <c r="O148" i="1"/>
  <c r="O44" i="1"/>
  <c r="O240" i="1"/>
  <c r="O32" i="1"/>
  <c r="O135" i="1"/>
  <c r="O110" i="1"/>
  <c r="O52" i="1"/>
  <c r="O230" i="1"/>
  <c r="O159" i="1"/>
  <c r="O46" i="1"/>
  <c r="O239" i="1"/>
  <c r="O193" i="1"/>
  <c r="O241" i="1"/>
  <c r="O133" i="1"/>
  <c r="O150" i="1"/>
  <c r="O216" i="1"/>
  <c r="O210" i="1"/>
  <c r="O81" i="1"/>
  <c r="O231" i="1"/>
  <c r="O131" i="1"/>
  <c r="O115" i="1"/>
  <c r="O33" i="1"/>
  <c r="O162" i="1"/>
  <c r="O119" i="1"/>
  <c r="O158" i="1"/>
  <c r="O157" i="1"/>
  <c r="O45" i="1"/>
  <c r="O79" i="1"/>
  <c r="O88" i="1"/>
  <c r="O74" i="1"/>
  <c r="O208" i="1"/>
  <c r="O118" i="1"/>
  <c r="O55" i="1"/>
  <c r="O212" i="1"/>
  <c r="O36" i="1"/>
  <c r="O132" i="1"/>
  <c r="O65" i="1"/>
  <c r="O146" i="1"/>
  <c r="O250" i="1"/>
  <c r="O236" i="1"/>
  <c r="O172" i="1"/>
  <c r="O213" i="1"/>
  <c r="O93" i="1"/>
  <c r="O252" i="1"/>
  <c r="O113" i="1"/>
  <c r="O106" i="1"/>
  <c r="O227" i="1"/>
  <c r="O243" i="1"/>
  <c r="O155" i="1"/>
  <c r="O95" i="1"/>
  <c r="O183" i="1"/>
  <c r="O105" i="1"/>
  <c r="O90" i="1"/>
  <c r="O41" i="1"/>
  <c r="O182" i="1"/>
  <c r="O71" i="1"/>
  <c r="O38" i="1"/>
  <c r="O197" i="1"/>
  <c r="O218" i="1"/>
  <c r="O194" i="1"/>
  <c r="O160" i="1"/>
  <c r="O143" i="1"/>
  <c r="O63" i="1"/>
  <c r="O30" i="1"/>
  <c r="O127" i="1"/>
  <c r="O204" i="1"/>
  <c r="O167" i="1"/>
  <c r="O229" i="1"/>
  <c r="O69" i="1"/>
  <c r="O247" i="1"/>
  <c r="O22" i="1"/>
  <c r="O66" i="1"/>
  <c r="O221" i="1"/>
  <c r="O112" i="1"/>
  <c r="O104" i="1"/>
  <c r="O48" i="1"/>
  <c r="O70" i="1"/>
  <c r="O53" i="1"/>
  <c r="O222" i="1"/>
  <c r="O225" i="1"/>
  <c r="O176" i="1"/>
  <c r="O209" i="1"/>
  <c r="O196" i="1"/>
  <c r="O244" i="1"/>
  <c r="O151" i="1"/>
  <c r="O47" i="1"/>
  <c r="O24" i="1"/>
  <c r="O61" i="1"/>
  <c r="O139" i="1"/>
  <c r="O98" i="1"/>
  <c r="O28" i="1"/>
  <c r="O256" i="1"/>
  <c r="O187" i="1"/>
  <c r="O67" i="1"/>
  <c r="O37" i="1"/>
  <c r="O147" i="1"/>
  <c r="O249" i="1"/>
  <c r="O253" i="1"/>
  <c r="O123" i="1"/>
  <c r="O237" i="1"/>
  <c r="O27" i="1"/>
  <c r="O138" i="1"/>
  <c r="O165" i="1"/>
  <c r="O126" i="1"/>
  <c r="O29" i="1"/>
  <c r="O235" i="1"/>
  <c r="O211" i="1"/>
  <c r="O99" i="1"/>
  <c r="O164" i="1"/>
  <c r="O102" i="1"/>
  <c r="O57" i="1"/>
  <c r="O142" i="1"/>
  <c r="O206" i="1"/>
  <c r="O109" i="1"/>
  <c r="O43" i="1"/>
  <c r="O114" i="1"/>
  <c r="O242" i="1"/>
  <c r="O35" i="1"/>
  <c r="O26" i="1"/>
  <c r="O117" i="1"/>
  <c r="O21" i="1"/>
  <c r="O145" i="1"/>
  <c r="O181" i="1"/>
  <c r="O49" i="1"/>
  <c r="C15" i="1"/>
  <c r="O64" i="1"/>
  <c r="O258" i="1"/>
  <c r="O233" i="1"/>
  <c r="O77" i="1"/>
  <c r="O228" i="1"/>
  <c r="O83" i="1"/>
  <c r="O130" i="1"/>
  <c r="O199" i="1"/>
  <c r="O232" i="1"/>
  <c r="O56" i="1"/>
  <c r="O129" i="1"/>
  <c r="O156" i="1"/>
  <c r="O154" i="1"/>
  <c r="O60" i="1"/>
  <c r="O219" i="1"/>
  <c r="O179" i="1"/>
  <c r="O234" i="1"/>
  <c r="O134" i="1"/>
  <c r="O174" i="1"/>
  <c r="O226" i="1"/>
  <c r="O23" i="1"/>
  <c r="O122" i="1"/>
  <c r="O128" i="1"/>
  <c r="O245" i="1"/>
  <c r="O51" i="1"/>
  <c r="O141" i="1"/>
  <c r="O144" i="1"/>
  <c r="O248" i="1"/>
  <c r="O201" i="1"/>
  <c r="O246" i="1"/>
  <c r="O188" i="1"/>
  <c r="O257" i="1"/>
  <c r="O87" i="1"/>
  <c r="O185" i="1"/>
  <c r="O116" i="1"/>
  <c r="O217" i="1"/>
  <c r="O137" i="1"/>
  <c r="O214" i="1"/>
  <c r="O203" i="1"/>
  <c r="O31" i="1"/>
  <c r="O125" i="1"/>
  <c r="O108" i="1"/>
  <c r="O96" i="1"/>
  <c r="O59" i="1"/>
  <c r="O140" i="1"/>
  <c r="O198" i="1"/>
  <c r="O149" i="1"/>
  <c r="O89" i="1"/>
  <c r="O42" i="1"/>
  <c r="O97" i="1"/>
  <c r="O163" i="1"/>
  <c r="C18" i="1" l="1"/>
  <c r="F14" i="1"/>
  <c r="F16" i="1" s="1"/>
  <c r="F15" i="1" l="1"/>
</calcChain>
</file>

<file path=xl/sharedStrings.xml><?xml version="1.0" encoding="utf-8"?>
<sst xmlns="http://schemas.openxmlformats.org/spreadsheetml/2006/main" count="2168" uniqueCount="916">
  <si>
    <t>FT Ori / GSC 01326-00910</t>
  </si>
  <si>
    <t>System Type:</t>
  </si>
  <si>
    <t>EA/DM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</si>
  <si>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</si>
  <si>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</si>
  <si>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</si>
  <si>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</si>
  <si>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</si>
  <si>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</si>
  <si>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</si>
  <si>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</si>
  <si>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</si>
  <si>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</si>
  <si>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</si>
  <si>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</si>
  <si>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</si>
  <si>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Old Cycle</t>
  </si>
  <si>
    <t>Sum diff² =</t>
  </si>
  <si>
    <t>New Cycle</t>
  </si>
  <si>
    <t>New epoch =</t>
  </si>
  <si>
    <t>New Period =</t>
  </si>
  <si>
    <t># of data points:</t>
  </si>
  <si>
    <t>Prim. Ephemeris =</t>
  </si>
  <si>
    <t>Sec.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</si>
  <si>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</si>
  <si>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</si>
  <si>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</si>
  <si>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</si>
  <si>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</si>
  <si>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</si>
  <si>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</si>
  <si>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</si>
  <si>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S5</t>
  </si>
  <si>
    <t>Misc</t>
  </si>
  <si>
    <t>Prim Fit</t>
  </si>
  <si>
    <t>Sec Fit</t>
  </si>
  <si>
    <t>Date</t>
  </si>
  <si>
    <t>BAD-P</t>
  </si>
  <si>
    <t>BAD-S</t>
  </si>
  <si>
    <t> VSS 1.114 </t>
  </si>
  <si>
    <t>I</t>
  </si>
  <si>
    <t> AJ 57.63 </t>
  </si>
  <si>
    <t>BAVM 13 </t>
  </si>
  <si>
    <t> HABZ 97 </t>
  </si>
  <si>
    <t> MVS 2.126 </t>
  </si>
  <si>
    <t>BAVM 15 </t>
  </si>
  <si>
    <t> AAP 5.229 </t>
  </si>
  <si>
    <t>II</t>
  </si>
  <si>
    <t>AAPSS 114,143</t>
  </si>
  <si>
    <t>phe</t>
  </si>
  <si>
    <t>K</t>
  </si>
  <si>
    <t> MSAI 37.209 </t>
  </si>
  <si>
    <t>BAVM 23 </t>
  </si>
  <si>
    <t>IBVS 0456</t>
  </si>
  <si>
    <t>JAAVSO 3</t>
  </si>
  <si>
    <t>v</t>
  </si>
  <si>
    <t>BBSAG Bull...27</t>
  </si>
  <si>
    <t>Locher K</t>
  </si>
  <si>
    <t>B</t>
  </si>
  <si>
    <t>BBSAG Bull...28</t>
  </si>
  <si>
    <t>BBSAG Bull...29</t>
  </si>
  <si>
    <t>Diethelm R</t>
  </si>
  <si>
    <t> AAP 37.435 </t>
  </si>
  <si>
    <t>na</t>
  </si>
  <si>
    <t>BBSAG Bull.2</t>
  </si>
  <si>
    <t>IBVS 0937</t>
  </si>
  <si>
    <t>IBVS 4194</t>
  </si>
  <si>
    <t>JAAVSO 5,29</t>
  </si>
  <si>
    <t>JAAVSO 5,88</t>
  </si>
  <si>
    <t>IBVS 1053</t>
  </si>
  <si>
    <t>BBSAG Bull.14</t>
  </si>
  <si>
    <t>BBSAG Bull.15</t>
  </si>
  <si>
    <t>IBVS 1163</t>
  </si>
  <si>
    <t>BBSAG Bull.26</t>
  </si>
  <si>
    <t>Peter H</t>
  </si>
  <si>
    <t>BBSAG Bull.27</t>
  </si>
  <si>
    <t>AAVSO 3</t>
  </si>
  <si>
    <t>M. Baldwin</t>
  </si>
  <si>
    <t>A</t>
  </si>
  <si>
    <t>G. Samolyk</t>
  </si>
  <si>
    <t>BBSAG Bull.35</t>
  </si>
  <si>
    <t>G. Hanson</t>
  </si>
  <si>
    <t>IBVS 2189</t>
  </si>
  <si>
    <t>BAV-M 32</t>
  </si>
  <si>
    <t>BBSAG Bull.59</t>
  </si>
  <si>
    <t>BAV-M 36</t>
  </si>
  <si>
    <t>S. Cook</t>
  </si>
  <si>
    <t>D. Williams</t>
  </si>
  <si>
    <t>BAAVSS 67,7</t>
  </si>
  <si>
    <t>BRNO 30</t>
  </si>
  <si>
    <t>BAV-M 46</t>
  </si>
  <si>
    <t>IBVS 3408</t>
  </si>
  <si>
    <t>V</t>
  </si>
  <si>
    <t>BAV-M 50</t>
  </si>
  <si>
    <t>IBVS 4340</t>
  </si>
  <si>
    <t>IBVS 3408 </t>
  </si>
  <si>
    <t>IBVS 3760</t>
  </si>
  <si>
    <t>IBVS 3900 </t>
  </si>
  <si>
    <t>IBVS 3900</t>
  </si>
  <si>
    <t>BRNO 31</t>
  </si>
  <si>
    <t>IBVS 4263</t>
  </si>
  <si>
    <t>BAV-M 56</t>
  </si>
  <si>
    <t>BBSAG Bull.94</t>
  </si>
  <si>
    <t>IBVS 4097</t>
  </si>
  <si>
    <t>BBSAG Bull.97</t>
  </si>
  <si>
    <t>BBSAG Bull.99</t>
  </si>
  <si>
    <t>20 0.0030</t>
  </si>
  <si>
    <t>BAV-M 60</t>
  </si>
  <si>
    <t>BBSAG Bull.101</t>
  </si>
  <si>
    <t>10 0.0040</t>
  </si>
  <si>
    <t>BAV-M 62</t>
  </si>
  <si>
    <t>BAV-M 93</t>
  </si>
  <si>
    <t>BAV-M 101</t>
  </si>
  <si>
    <t>IBVS 4555</t>
  </si>
  <si>
    <t> BRNO 32 </t>
  </si>
  <si>
    <t>BBSAG Bull.116</t>
  </si>
  <si>
    <t>ccd</t>
  </si>
  <si>
    <t>14 0.0015</t>
  </si>
  <si>
    <t>BAVM 122 </t>
  </si>
  <si>
    <t>BBSAG Bull.117</t>
  </si>
  <si>
    <t>12 0.0008</t>
  </si>
  <si>
    <t>IBVS 4712</t>
  </si>
  <si>
    <t>BAVM 143 </t>
  </si>
  <si>
    <t> BBS 122 </t>
  </si>
  <si>
    <t>IBVS 5296</t>
  </si>
  <si>
    <t>BAVM 131 </t>
  </si>
  <si>
    <t> AOEB 12 </t>
  </si>
  <si>
    <t>IBVS 5484</t>
  </si>
  <si>
    <t> BBS 127 </t>
  </si>
  <si>
    <t>BAVM 171 </t>
  </si>
  <si>
    <t>BAVM 157 </t>
  </si>
  <si>
    <t>IBVS 5809</t>
  </si>
  <si>
    <t>IBVS 5657</t>
  </si>
  <si>
    <t>OEJV 0074</t>
  </si>
  <si>
    <t>IBVS 5731</t>
  </si>
  <si>
    <t>BAVM 179 </t>
  </si>
  <si>
    <t>VSB 45 </t>
  </si>
  <si>
    <t>IBVS 5781</t>
  </si>
  <si>
    <t>IBVS 5897</t>
  </si>
  <si>
    <t>JAVSO..36..171</t>
  </si>
  <si>
    <t>IBVS 5874</t>
  </si>
  <si>
    <t>BAVM 193 </t>
  </si>
  <si>
    <t>IBVS 6048</t>
  </si>
  <si>
    <t>IBVS 5870</t>
  </si>
  <si>
    <t>IBVS 5979</t>
  </si>
  <si>
    <t>IBVS 5918</t>
  </si>
  <si>
    <t>VSB 50 </t>
  </si>
  <si>
    <t>JAVSO..38..183</t>
  </si>
  <si>
    <t>OEJV 0137</t>
  </si>
  <si>
    <t>JAVSO..39..177</t>
  </si>
  <si>
    <t>IBVS 6010</t>
  </si>
  <si>
    <t>IBVS 5992</t>
  </si>
  <si>
    <t>OEJV 0160</t>
  </si>
  <si>
    <t>VSB 53 </t>
  </si>
  <si>
    <t>JAVSO..40....1</t>
  </si>
  <si>
    <t>2012JAVSO..40..975</t>
  </si>
  <si>
    <t>2013JAVSO..41..122</t>
  </si>
  <si>
    <t>BAVM 225 </t>
  </si>
  <si>
    <t>IBVS 6029</t>
  </si>
  <si>
    <t>OEJV 0155</t>
  </si>
  <si>
    <t>0,0040</t>
  </si>
  <si>
    <t> JAAVSO 41;122 </t>
  </si>
  <si>
    <t> JAAVSO 43-1 </t>
  </si>
  <si>
    <t>2013JAVSO..41..328</t>
  </si>
  <si>
    <t>IBVS 6152</t>
  </si>
  <si>
    <t>IBVS 6202</t>
  </si>
  <si>
    <t>JAVSO 43, 77</t>
  </si>
  <si>
    <t>JAVSO..43…77</t>
  </si>
  <si>
    <t>JAVSO..45..121</t>
  </si>
  <si>
    <t>JAVSO..45..215</t>
  </si>
  <si>
    <t>IBVS 6230</t>
  </si>
  <si>
    <t>JAVSO..46…79 (2018)</t>
  </si>
  <si>
    <t>JAVSO..47..105</t>
  </si>
  <si>
    <t>JAVSO..47..263</t>
  </si>
  <si>
    <t>JAVSO..48..256</t>
  </si>
  <si>
    <t>OEJV 0205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</si>
  <si>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</si>
  <si>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</si>
  <si>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</si>
  <si>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</si>
  <si>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</si>
  <si>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</si>
  <si>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</si>
  <si>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</si>
  <si>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</si>
  <si>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</si>
  <si>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2438783.4480 </t>
  </si>
  <si>
    <t> 22.01.1965 22:45 </t>
  </si>
  <si>
    <t> 0.1551 </t>
  </si>
  <si>
    <t>E </t>
  </si>
  <si>
    <t>?</t>
  </si>
  <si>
    <t> S.Cristaldi </t>
  </si>
  <si>
    <t>2439120.5383 </t>
  </si>
  <si>
    <t> 26.12.1965 00:55 </t>
  </si>
  <si>
    <t> 0.1510 </t>
  </si>
  <si>
    <t>2439139.4411 </t>
  </si>
  <si>
    <t> 13.01.1966 22:35 </t>
  </si>
  <si>
    <t> 0.1513 </t>
  </si>
  <si>
    <t>2440274.3917 </t>
  </si>
  <si>
    <t> 21.02.1969 21:24 </t>
  </si>
  <si>
    <t> -0.0010 </t>
  </si>
  <si>
    <t> D.Hölzl </t>
  </si>
  <si>
    <t>IBVS 456 </t>
  </si>
  <si>
    <t>2440554.782 </t>
  </si>
  <si>
    <t> 29.11.1969 06:46 </t>
  </si>
  <si>
    <t> 0.002 </t>
  </si>
  <si>
    <t>V </t>
  </si>
  <si>
    <t> M.Baldwin </t>
  </si>
  <si>
    <t> AVSJ 3.65 </t>
  </si>
  <si>
    <t>2440885.573 </t>
  </si>
  <si>
    <t> 26.10.1970 01:45 </t>
  </si>
  <si>
    <t> -0.000 </t>
  </si>
  <si>
    <t> K.Locher </t>
  </si>
  <si>
    <t> ORI 122 </t>
  </si>
  <si>
    <t>2440926.532 </t>
  </si>
  <si>
    <t> 06.12.1970 00:46 </t>
  </si>
  <si>
    <t> 0.003 </t>
  </si>
  <si>
    <t>2440945.434 </t>
  </si>
  <si>
    <t> 24.12.1970 22:24 </t>
  </si>
  <si>
    <t> ORI 123 </t>
  </si>
  <si>
    <t>2441027.342 </t>
  </si>
  <si>
    <t> 16.03.1971 20:12 </t>
  </si>
  <si>
    <t> 0.000 </t>
  </si>
  <si>
    <t> R.Diethelm </t>
  </si>
  <si>
    <t> ORI 124 </t>
  </si>
  <si>
    <t>2441363.6155 </t>
  </si>
  <si>
    <t> 16.02.1972 02:46 </t>
  </si>
  <si>
    <t> 0.1329 </t>
  </si>
  <si>
    <t> B.Gronbech </t>
  </si>
  <si>
    <t>2441405.388 </t>
  </si>
  <si>
    <t> 28.03.1972 21:18 </t>
  </si>
  <si>
    <t> -0.004 </t>
  </si>
  <si>
    <t> BBS 2 </t>
  </si>
  <si>
    <t>2441575.5136 </t>
  </si>
  <si>
    <t> 15.09.1972 00:19 </t>
  </si>
  <si>
    <t> -0.0004 </t>
  </si>
  <si>
    <t> O.Gülmen </t>
  </si>
  <si>
    <t>IBVS 937 </t>
  </si>
  <si>
    <t>2441675.5047 </t>
  </si>
  <si>
    <t> 24.12.1972 00:06 </t>
  </si>
  <si>
    <t> 0.1310 </t>
  </si>
  <si>
    <t> C.Ibanoglu </t>
  </si>
  <si>
    <t>2441682.629 </t>
  </si>
  <si>
    <t> 31.12.1972 03:05 </t>
  </si>
  <si>
    <t> 0.001 </t>
  </si>
  <si>
    <t> AVSJ 5.37 </t>
  </si>
  <si>
    <t>2441717.286 </t>
  </si>
  <si>
    <t> 03.02.1973 18:51 </t>
  </si>
  <si>
    <t> AVSJ 5.88 </t>
  </si>
  <si>
    <t>2441959.8648 </t>
  </si>
  <si>
    <t> 04.10.1973 08:45 </t>
  </si>
  <si>
    <t> 0.0002 </t>
  </si>
  <si>
    <t>2441996.8441 </t>
  </si>
  <si>
    <t> 10.11.1973 08:15 </t>
  </si>
  <si>
    <t> 0.1281 </t>
  </si>
  <si>
    <t>2442056.7019 </t>
  </si>
  <si>
    <t> 09.01.1974 04:50 </t>
  </si>
  <si>
    <t> 0.1280 </t>
  </si>
  <si>
    <t>2442060.6778 </t>
  </si>
  <si>
    <t> 13.01.1974 04:16 </t>
  </si>
  <si>
    <t> -0.0001 </t>
  </si>
  <si>
    <t>2442095.334 </t>
  </si>
  <si>
    <t> 16.02.1974 20:00 </t>
  </si>
  <si>
    <t> T.Pfeiffer </t>
  </si>
  <si>
    <t>IBVS 1053 </t>
  </si>
  <si>
    <t>2442117.386 </t>
  </si>
  <si>
    <t> 10.03.1974 21:15 </t>
  </si>
  <si>
    <t> BBS 14 </t>
  </si>
  <si>
    <t>2442158.339 </t>
  </si>
  <si>
    <t> 20.04.1974 20:08 </t>
  </si>
  <si>
    <t> -0.002 </t>
  </si>
  <si>
    <t> BBS 15 </t>
  </si>
  <si>
    <t>2442451.3304 </t>
  </si>
  <si>
    <t> 07.02.1975 19:55 </t>
  </si>
  <si>
    <t> 0.0011 </t>
  </si>
  <si>
    <t> J.Ebersberger </t>
  </si>
  <si>
    <t>IBVS 1163 </t>
  </si>
  <si>
    <t>2442829.385 </t>
  </si>
  <si>
    <t> 20.02.1976 21:14 </t>
  </si>
  <si>
    <t> 0.006 </t>
  </si>
  <si>
    <t> H.Peter </t>
  </si>
  <si>
    <t> BBS 26 </t>
  </si>
  <si>
    <t>2442870.333 </t>
  </si>
  <si>
    <t> 01.04.1976 19:59 </t>
  </si>
  <si>
    <t>2443128.673 </t>
  </si>
  <si>
    <t> 16.12.1976 04:09 </t>
  </si>
  <si>
    <t> 0.004 </t>
  </si>
  <si>
    <t> AOEB 3 </t>
  </si>
  <si>
    <t>2443172.773 </t>
  </si>
  <si>
    <t> 29.01.1977 06:33 </t>
  </si>
  <si>
    <t> -0.001 </t>
  </si>
  <si>
    <t> G.Samolyk </t>
  </si>
  <si>
    <t>2443459.460 </t>
  </si>
  <si>
    <t> 11.11.1977 23:02 </t>
  </si>
  <si>
    <t> BBS 35 </t>
  </si>
  <si>
    <t>2443780.810 </t>
  </si>
  <si>
    <t> 29.09.1978 07:26 </t>
  </si>
  <si>
    <t>2444259.652 </t>
  </si>
  <si>
    <t> 21.01.1980 03:38 </t>
  </si>
  <si>
    <t> -0.015 </t>
  </si>
  <si>
    <t>2444281.726 </t>
  </si>
  <si>
    <t> 12.02.1980 05:25 </t>
  </si>
  <si>
    <t> G.Hanson </t>
  </si>
  <si>
    <t>2444590.4619 </t>
  </si>
  <si>
    <t> 16.12.1980 23:05 </t>
  </si>
  <si>
    <t> 0.0009 </t>
  </si>
  <si>
    <t>IBVS 2189 </t>
  </si>
  <si>
    <t>2444631.4137 </t>
  </si>
  <si>
    <t> 26.01.1981 21:55 </t>
  </si>
  <si>
    <t> -0.0027 </t>
  </si>
  <si>
    <t>o</t>
  </si>
  <si>
    <t> M.Fernandes </t>
  </si>
  <si>
    <t>BAVM 32 </t>
  </si>
  <si>
    <t>2445028.367 </t>
  </si>
  <si>
    <t> 27.02.1982 20:48 </t>
  </si>
  <si>
    <t> BBS 59 </t>
  </si>
  <si>
    <t>2445034.672 </t>
  </si>
  <si>
    <t> 06.03.1982 04:07 </t>
  </si>
  <si>
    <t>2445406.418 </t>
  </si>
  <si>
    <t> 12.03.1983 22:01 </t>
  </si>
  <si>
    <t> W.Braune </t>
  </si>
  <si>
    <t>BAVM 36 </t>
  </si>
  <si>
    <t>2445406.422 </t>
  </si>
  <si>
    <t> 12.03.1983 22:07 </t>
  </si>
  <si>
    <t> J.Hübscher </t>
  </si>
  <si>
    <t>2446058.562 </t>
  </si>
  <si>
    <t> 24.12.1984 01:29 </t>
  </si>
  <si>
    <t> 0.008 </t>
  </si>
  <si>
    <t>2446143.619 </t>
  </si>
  <si>
    <t> 19.03.1985 02:51 </t>
  </si>
  <si>
    <t>2446143.620 </t>
  </si>
  <si>
    <t> 19.03.1985 02:52 </t>
  </si>
  <si>
    <t> 0.005 </t>
  </si>
  <si>
    <t> S.Cook </t>
  </si>
  <si>
    <t>2446436.610 </t>
  </si>
  <si>
    <t> 06.01.1986 02:38 </t>
  </si>
  <si>
    <t> D.Williams </t>
  </si>
  <si>
    <t>2446441.374 </t>
  </si>
  <si>
    <t> 10.01.1986 20:58 </t>
  </si>
  <si>
    <t> 1.620 </t>
  </si>
  <si>
    <t> I.Middlemist </t>
  </si>
  <si>
    <t> VSSC 67.11 </t>
  </si>
  <si>
    <t>2446814.662 </t>
  </si>
  <si>
    <t> 19.01.1987 03:53 </t>
  </si>
  <si>
    <t>2446827.255 </t>
  </si>
  <si>
    <t> 31.01.1987 18:07 </t>
  </si>
  <si>
    <t> R.Brazda </t>
  </si>
  <si>
    <t> BRNO 30 </t>
  </si>
  <si>
    <t>2446827.256 </t>
  </si>
  <si>
    <t> 31.01.1987 18:08 </t>
  </si>
  <si>
    <t> E.Wunder </t>
  </si>
  <si>
    <t>BAVM 46 </t>
  </si>
  <si>
    <t>2446827.257 </t>
  </si>
  <si>
    <t> 31.01.1987 18:10 </t>
  </si>
  <si>
    <t> D.Hanzl </t>
  </si>
  <si>
    <t>2446827.260 </t>
  </si>
  <si>
    <t> 31.01.1987 18:14 </t>
  </si>
  <si>
    <t> T.Cervinka </t>
  </si>
  <si>
    <t>2446827.264 </t>
  </si>
  <si>
    <t> 31.01.1987 18:20 </t>
  </si>
  <si>
    <t> 0.009 </t>
  </si>
  <si>
    <t> M.Varady </t>
  </si>
  <si>
    <t>2446827.265 </t>
  </si>
  <si>
    <t> 31.01.1987 18:21 </t>
  </si>
  <si>
    <t> 0.010 </t>
  </si>
  <si>
    <t> P.Svoboda P. </t>
  </si>
  <si>
    <t>2446827.266 </t>
  </si>
  <si>
    <t> 31.01.1987 18:23 </t>
  </si>
  <si>
    <t> 0.011 </t>
  </si>
  <si>
    <t> P.Lutcha </t>
  </si>
  <si>
    <t>2446827.269 </t>
  </si>
  <si>
    <t> 31.01.1987 18:27 </t>
  </si>
  <si>
    <t> 0.014 </t>
  </si>
  <si>
    <t> P.Hajek </t>
  </si>
  <si>
    <t>2446858.761 </t>
  </si>
  <si>
    <t> 04.03.1987 06:15 </t>
  </si>
  <si>
    <t>2447132.8484 </t>
  </si>
  <si>
    <t> 03.12.1987 08:21 </t>
  </si>
  <si>
    <t> 0.0027 </t>
  </si>
  <si>
    <t> D.Caton et al. </t>
  </si>
  <si>
    <t>2447151.748 </t>
  </si>
  <si>
    <t> 22.12.1987 05:57 </t>
  </si>
  <si>
    <t>2447170.652 </t>
  </si>
  <si>
    <t> 10.01.1988 03:38 </t>
  </si>
  <si>
    <t>2447205.314 </t>
  </si>
  <si>
    <t> 13.02.1988 19:32 </t>
  </si>
  <si>
    <t> P.Hoffmann </t>
  </si>
  <si>
    <t>BAVM 50 </t>
  </si>
  <si>
    <t>2447233.661 </t>
  </si>
  <si>
    <t> 13.03.1988 03:51 </t>
  </si>
  <si>
    <t>2447482.5449 </t>
  </si>
  <si>
    <t> 17.11.1988 01:04 </t>
  </si>
  <si>
    <t> 0.0031 </t>
  </si>
  <si>
    <t>G</t>
  </si>
  <si>
    <t> T.Hegedüs </t>
  </si>
  <si>
    <t>IBVS 4340 </t>
  </si>
  <si>
    <t>2447482.5451 </t>
  </si>
  <si>
    <t> 0.0033 </t>
  </si>
  <si>
    <t>2447605.4121 </t>
  </si>
  <si>
    <t> 19.03.1989 21:53 </t>
  </si>
  <si>
    <t> 0.0041 </t>
  </si>
  <si>
    <t> Lichtschlag et al. </t>
  </si>
  <si>
    <t>IBVS 3760 </t>
  </si>
  <si>
    <t>2447898.396 </t>
  </si>
  <si>
    <t> 06.01.1990 21:30 </t>
  </si>
  <si>
    <t> F.Hroch </t>
  </si>
  <si>
    <t> BRNO 31 </t>
  </si>
  <si>
    <t>2447898.3999 </t>
  </si>
  <si>
    <t> 06.01.1990 21:35 </t>
  </si>
  <si>
    <t> 0.0034 </t>
  </si>
  <si>
    <t> G.Pajdosz </t>
  </si>
  <si>
    <t>IBVS 4263 </t>
  </si>
  <si>
    <t>2447923.596 </t>
  </si>
  <si>
    <t> 01.02.1990 02:18 </t>
  </si>
  <si>
    <t>2447939.356 </t>
  </si>
  <si>
    <t> 16.02.1990 20:32 </t>
  </si>
  <si>
    <t> G.Maintz </t>
  </si>
  <si>
    <t>BAVM 56 </t>
  </si>
  <si>
    <t>2447939.375 </t>
  </si>
  <si>
    <t> 16.02.1990 21:00 </t>
  </si>
  <si>
    <t> 0.023 </t>
  </si>
  <si>
    <t> BBS 94 </t>
  </si>
  <si>
    <t>2447945.655 </t>
  </si>
  <si>
    <t> 23.02.1990 03:43 </t>
  </si>
  <si>
    <t>2448273.2975 </t>
  </si>
  <si>
    <t> 16.01.1991 19:08 </t>
  </si>
  <si>
    <t> 0.0016 </t>
  </si>
  <si>
    <t> Hanzl&amp;Neureiterova </t>
  </si>
  <si>
    <t>IBVS 4097 </t>
  </si>
  <si>
    <t>2448273.2980 </t>
  </si>
  <si>
    <t> 16.01.1991 19:09 </t>
  </si>
  <si>
    <t> 0.0021 </t>
  </si>
  <si>
    <t>2448273.3009 </t>
  </si>
  <si>
    <t> 16.01.1991 19:13 </t>
  </si>
  <si>
    <t> 0.0050 </t>
  </si>
  <si>
    <t>U</t>
  </si>
  <si>
    <t>2448276.448 </t>
  </si>
  <si>
    <t> 19.01.1991 22:45 </t>
  </si>
  <si>
    <t> T.Marek </t>
  </si>
  <si>
    <t>2448279.592 </t>
  </si>
  <si>
    <t> 23.01.1991 02:12 </t>
  </si>
  <si>
    <t> -0.005 </t>
  </si>
  <si>
    <t>2448358.357 </t>
  </si>
  <si>
    <t> 11.04.1991 20:34 </t>
  </si>
  <si>
    <t> BBS 97 </t>
  </si>
  <si>
    <t>2448606.349 </t>
  </si>
  <si>
    <t> 15.12.1991 20:22 </t>
  </si>
  <si>
    <t> 0.063 </t>
  </si>
  <si>
    <t> BBS 99 </t>
  </si>
  <si>
    <t>2448632.444 </t>
  </si>
  <si>
    <t> 10.01.1992 22:39 </t>
  </si>
  <si>
    <t> M.Dahm </t>
  </si>
  <si>
    <t>BAVM 60 </t>
  </si>
  <si>
    <t>2448651.346 </t>
  </si>
  <si>
    <t> 29.01.1992 20:18 </t>
  </si>
  <si>
    <t> D.Girrbach </t>
  </si>
  <si>
    <t>2448651.348 </t>
  </si>
  <si>
    <t> 29.01.1992 20:21 </t>
  </si>
  <si>
    <t>2448692.312 </t>
  </si>
  <si>
    <t> 10.03.1992 19:29 </t>
  </si>
  <si>
    <t> BBS 101 </t>
  </si>
  <si>
    <t>2448984.379 </t>
  </si>
  <si>
    <t> 27.12.1992 21:05 </t>
  </si>
  <si>
    <t> 0.043 </t>
  </si>
  <si>
    <t> P.Enskonatus </t>
  </si>
  <si>
    <t>BAVM 62 </t>
  </si>
  <si>
    <t>2449013.648 </t>
  </si>
  <si>
    <t> 26.01.1993 03:33 </t>
  </si>
  <si>
    <t>2449347.596 </t>
  </si>
  <si>
    <t> 26.12.1993 02:18 </t>
  </si>
  <si>
    <t>2449721.5833 </t>
  </si>
  <si>
    <t> 04.01.1995 01:59 </t>
  </si>
  <si>
    <t> 0.0502 </t>
  </si>
  <si>
    <t> C.Sandberg Lacy </t>
  </si>
  <si>
    <t>IBVS 4194 </t>
  </si>
  <si>
    <t>2449724.7338 </t>
  </si>
  <si>
    <t> 07.01.1995 05:36 </t>
  </si>
  <si>
    <t> 0.0503 </t>
  </si>
  <si>
    <t>2449725.6427 </t>
  </si>
  <si>
    <t> 08.01.1995 03:25 </t>
  </si>
  <si>
    <t> 0.0056 </t>
  </si>
  <si>
    <t>2449759.3856 </t>
  </si>
  <si>
    <t> 10.02.1995 21:15 </t>
  </si>
  <si>
    <t> 0.0476 </t>
  </si>
  <si>
    <t> Wolf &amp; Sarounova </t>
  </si>
  <si>
    <t> AAPS 114.143 </t>
  </si>
  <si>
    <t>2449760.2966 </t>
  </si>
  <si>
    <t> 11.02.1995 19:07 </t>
  </si>
  <si>
    <t> 0.0049 </t>
  </si>
  <si>
    <t>2449763.4476 </t>
  </si>
  <si>
    <t> 14.02.1995 22:44 </t>
  </si>
  <si>
    <t> 0.0055 </t>
  </si>
  <si>
    <t>2449782.3502 </t>
  </si>
  <si>
    <t> 05.03.1995 20:24 </t>
  </si>
  <si>
    <t>2449800.3458 </t>
  </si>
  <si>
    <t> 23.03.1995 20:17 </t>
  </si>
  <si>
    <t> 0.0524 </t>
  </si>
  <si>
    <t>2450094.253 </t>
  </si>
  <si>
    <t> 11.01.1996 18:04 </t>
  </si>
  <si>
    <t> 0.017 </t>
  </si>
  <si>
    <t>BAVM 93 </t>
  </si>
  <si>
    <t>2450138.3508 </t>
  </si>
  <si>
    <t> 24.02.1996 20:25 </t>
  </si>
  <si>
    <t> 0.0093 </t>
  </si>
  <si>
    <t> T.Borkovits </t>
  </si>
  <si>
    <t>2450138.3534 </t>
  </si>
  <si>
    <t> 24.02.1996 20:28 </t>
  </si>
  <si>
    <t> 0.0119 </t>
  </si>
  <si>
    <t>2450138.359 </t>
  </si>
  <si>
    <t> 24.02.1996 20:36 </t>
  </si>
  <si>
    <t> 0.018 </t>
  </si>
  <si>
    <t>2450472.300 </t>
  </si>
  <si>
    <t> 23.01.1997 19:12 </t>
  </si>
  <si>
    <t> 0.015 </t>
  </si>
  <si>
    <t>BAVM 101 </t>
  </si>
  <si>
    <t>2450475.443 </t>
  </si>
  <si>
    <t> 26.01.1997 22:37 </t>
  </si>
  <si>
    <t> 0.007 </t>
  </si>
  <si>
    <t> M.Wischnewski </t>
  </si>
  <si>
    <t>2450494.3442 </t>
  </si>
  <si>
    <t> 14.02.1997 20:15 </t>
  </si>
  <si>
    <t> 0.0059 </t>
  </si>
  <si>
    <t>IBVS 4555 </t>
  </si>
  <si>
    <t>2450494.3446 </t>
  </si>
  <si>
    <t> 14.02.1997 20:16 </t>
  </si>
  <si>
    <t> 0.0063 </t>
  </si>
  <si>
    <t>2450494.353 </t>
  </si>
  <si>
    <t> 14.02.1997 20:28 </t>
  </si>
  <si>
    <t>2450726.5519 </t>
  </si>
  <si>
    <t> 05.10.1997 01:14 </t>
  </si>
  <si>
    <t> 0.0365 </t>
  </si>
  <si>
    <t> BBS 116 </t>
  </si>
  <si>
    <t>2450849.4177 </t>
  </si>
  <si>
    <t> 04.02.1998 22:01 </t>
  </si>
  <si>
    <t> 0.0361 </t>
  </si>
  <si>
    <t> BBS 117 </t>
  </si>
  <si>
    <t>2450850.3423 </t>
  </si>
  <si>
    <t> 05.02.1998 20:12 </t>
  </si>
  <si>
    <t> 0.0071 </t>
  </si>
  <si>
    <t>-I</t>
  </si>
  <si>
    <t> W.Quester </t>
  </si>
  <si>
    <t>BAVM 118 </t>
  </si>
  <si>
    <t>2451602.3560 </t>
  </si>
  <si>
    <t> 27.02.2000 20:32 </t>
  </si>
  <si>
    <t>3254.5</t>
  </si>
  <si>
    <t> 0.0253 </t>
  </si>
  <si>
    <t>BAVM 152 </t>
  </si>
  <si>
    <t>2452296.3852 </t>
  </si>
  <si>
    <t> 21.01.2002 21:14 </t>
  </si>
  <si>
    <t>3475</t>
  </si>
  <si>
    <t> 0.0096 </t>
  </si>
  <si>
    <t> H.Jungbluth </t>
  </si>
  <si>
    <t>BAVM 158 </t>
  </si>
  <si>
    <t>2452692.3848 </t>
  </si>
  <si>
    <t> 21.02.2003 21:14 </t>
  </si>
  <si>
    <t>3600.5</t>
  </si>
  <si>
    <t> 0.0106 </t>
  </si>
  <si>
    <t> G.Monninger </t>
  </si>
  <si>
    <t>2452693.3383 </t>
  </si>
  <si>
    <t> 22.02.2003 20:07 </t>
  </si>
  <si>
    <t>3601</t>
  </si>
  <si>
    <t> 0.0104 </t>
  </si>
  <si>
    <t>2452715.3913 </t>
  </si>
  <si>
    <t> 16.03.2003 21:23 </t>
  </si>
  <si>
    <t>3608</t>
  </si>
  <si>
    <t> 0.0105 </t>
  </si>
  <si>
    <t>2452939.0726 </t>
  </si>
  <si>
    <t> 26.10.2003 13:44 </t>
  </si>
  <si>
    <t>3679</t>
  </si>
  <si>
    <t> 0.0124 </t>
  </si>
  <si>
    <t>C </t>
  </si>
  <si>
    <t> P.Sobotka (ESA INTEGRAL) </t>
  </si>
  <si>
    <t>IBVS 5809 </t>
  </si>
  <si>
    <t>2453385.4662 </t>
  </si>
  <si>
    <t> 14.01.2005 23:11 </t>
  </si>
  <si>
    <t>3820.5</t>
  </si>
  <si>
    <t> 0.0007 </t>
  </si>
  <si>
    <t>BAVM 173 </t>
  </si>
  <si>
    <t>2453682.57045 </t>
  </si>
  <si>
    <t> 08.11.2005 01:41 </t>
  </si>
  <si>
    <t>3915</t>
  </si>
  <si>
    <t> 0.01235 </t>
  </si>
  <si>
    <t>R</t>
  </si>
  <si>
    <t> L.Brát </t>
  </si>
  <si>
    <t>OEJV 0074 </t>
  </si>
  <si>
    <t>2453701.4728 </t>
  </si>
  <si>
    <t> 26.11.2005 23:20 </t>
  </si>
  <si>
    <t>3921</t>
  </si>
  <si>
    <t> 0.0122 </t>
  </si>
  <si>
    <t>BAVM 178 </t>
  </si>
  <si>
    <t>2453760.3602 </t>
  </si>
  <si>
    <t> 24.01.2006 20:38 </t>
  </si>
  <si>
    <t>3939.5</t>
  </si>
  <si>
    <t> -0.0046 </t>
  </si>
  <si>
    <t>2453764.4813 </t>
  </si>
  <si>
    <t> 28.01.2006 23:33 </t>
  </si>
  <si>
    <t>3941</t>
  </si>
  <si>
    <t>2454097.4483 </t>
  </si>
  <si>
    <t> 27.12.2006 22:45 </t>
  </si>
  <si>
    <t>4046.5</t>
  </si>
  <si>
    <t> -0.0109 </t>
  </si>
  <si>
    <t> BBS 133 (=IBVS 5781) </t>
  </si>
  <si>
    <t>2454457.5738 </t>
  </si>
  <si>
    <t> 23.12.2007 01:46 </t>
  </si>
  <si>
    <t>4161</t>
  </si>
  <si>
    <t> 0.0137 </t>
  </si>
  <si>
    <t>V;R</t>
  </si>
  <si>
    <t> A.Liakos &amp; P.Niarchos </t>
  </si>
  <si>
    <t>IBVS 5897 </t>
  </si>
  <si>
    <t>2454460.7240 </t>
  </si>
  <si>
    <t> 26.12.2007 05:22 </t>
  </si>
  <si>
    <t>4162</t>
  </si>
  <si>
    <t> 0.0134 </t>
  </si>
  <si>
    <t>ns</t>
  </si>
  <si>
    <t> J.Bialozynski </t>
  </si>
  <si>
    <t>JAAVSO 36(2);171 </t>
  </si>
  <si>
    <t>2454494.3950 </t>
  </si>
  <si>
    <t> 28.01.2008 21:28 </t>
  </si>
  <si>
    <t>4172.5</t>
  </si>
  <si>
    <t> -0.0165 </t>
  </si>
  <si>
    <t> K.Alich </t>
  </si>
  <si>
    <t>BAVM 201 </t>
  </si>
  <si>
    <t>2454523.7326 </t>
  </si>
  <si>
    <t> 27.02.2008 05:34 </t>
  </si>
  <si>
    <t>4182</t>
  </si>
  <si>
    <t>2454750.5629 </t>
  </si>
  <si>
    <t> 11.10.2008 01:30 </t>
  </si>
  <si>
    <t>4254</t>
  </si>
  <si>
    <t> 0.0142 </t>
  </si>
  <si>
    <t>BAVM 228 </t>
  </si>
  <si>
    <t>2454755.8755 </t>
  </si>
  <si>
    <t> 16.10.2008 09:00 </t>
  </si>
  <si>
    <t>4255.5</t>
  </si>
  <si>
    <t> -0.0204 </t>
  </si>
  <si>
    <t> S.Dvorak </t>
  </si>
  <si>
    <t>IBVS 5870 </t>
  </si>
  <si>
    <t>2454809.4344 </t>
  </si>
  <si>
    <t> 08.12.2008 22:25 </t>
  </si>
  <si>
    <t>4272.5</t>
  </si>
  <si>
    <t> -0.0186 </t>
  </si>
  <si>
    <t> T.Borkovits et al. </t>
  </si>
  <si>
    <t>IBVS 5979 </t>
  </si>
  <si>
    <t>2454829.3235 </t>
  </si>
  <si>
    <t> 28.12.2008 19:45 </t>
  </si>
  <si>
    <t>4279</t>
  </si>
  <si>
    <t> 0.0144 </t>
  </si>
  <si>
    <t> F.Agerer </t>
  </si>
  <si>
    <t>BAVM 209 </t>
  </si>
  <si>
    <t>2455153.8167 </t>
  </si>
  <si>
    <t> 18.11.2009 07:36 </t>
  </si>
  <si>
    <t>4382</t>
  </si>
  <si>
    <t> 0.0149 </t>
  </si>
  <si>
    <t> K.Menzies </t>
  </si>
  <si>
    <t> JAAVSO 38;120 </t>
  </si>
  <si>
    <t>2455168.5756 </t>
  </si>
  <si>
    <t> 03.12.2009 01:48 </t>
  </si>
  <si>
    <t>4386.5</t>
  </si>
  <si>
    <t> -0.0247 </t>
  </si>
  <si>
    <t> H.Ku?áková </t>
  </si>
  <si>
    <t>OEJV 0137 </t>
  </si>
  <si>
    <t>2455528.7170 </t>
  </si>
  <si>
    <t> 28.11.2010 05:12 </t>
  </si>
  <si>
    <t>4501</t>
  </si>
  <si>
    <t> 0.0158 </t>
  </si>
  <si>
    <t> JAAVSO 39;177 </t>
  </si>
  <si>
    <t>2455569.6724 </t>
  </si>
  <si>
    <t> 08.01.2011 04:08 </t>
  </si>
  <si>
    <t>4514</t>
  </si>
  <si>
    <t> R.Poklar </t>
  </si>
  <si>
    <t>2455585.4255 </t>
  </si>
  <si>
    <t> 23.01.2011 22:12 </t>
  </si>
  <si>
    <t>4519</t>
  </si>
  <si>
    <t> 0.0169 </t>
  </si>
  <si>
    <t> J.Schirmer </t>
  </si>
  <si>
    <t>BAVM 220 </t>
  </si>
  <si>
    <t>2455591.7274 </t>
  </si>
  <si>
    <t> 30.01.2011 05:27 </t>
  </si>
  <si>
    <t>4521</t>
  </si>
  <si>
    <t> 0.0179 </t>
  </si>
  <si>
    <t>IBVS 5992 </t>
  </si>
  <si>
    <t>2455609.6235 </t>
  </si>
  <si>
    <t> 17.02.2011 02:57 </t>
  </si>
  <si>
    <t>4526.5</t>
  </si>
  <si>
    <t> -0.0348 </t>
  </si>
  <si>
    <t>2455862.66187 </t>
  </si>
  <si>
    <t> 28.10.2011 03:53 </t>
  </si>
  <si>
    <t>4607</t>
  </si>
  <si>
    <t> 0.01673 </t>
  </si>
  <si>
    <t> K.Honkova </t>
  </si>
  <si>
    <t>OEJV 0160 </t>
  </si>
  <si>
    <t>2455877.40512 </t>
  </si>
  <si>
    <t> 11.11.2011 21:43 </t>
  </si>
  <si>
    <t>4611.5</t>
  </si>
  <si>
    <t> -0.03847 </t>
  </si>
  <si>
    <t>2455925.6701 </t>
  </si>
  <si>
    <t> 30.12.2011 04:04 </t>
  </si>
  <si>
    <t>4627</t>
  </si>
  <si>
    <t> 0.0167 </t>
  </si>
  <si>
    <t> JAAVSO 40;975 </t>
  </si>
  <si>
    <t>2455946.7136 </t>
  </si>
  <si>
    <t> 20.01.2012 05:07 </t>
  </si>
  <si>
    <t>4633.5</t>
  </si>
  <si>
    <t> -0.0391 </t>
  </si>
  <si>
    <t>IBVS 6029 </t>
  </si>
  <si>
    <t>2455947.7244 </t>
  </si>
  <si>
    <t> 21.01.2012 05:23 </t>
  </si>
  <si>
    <t>4634</t>
  </si>
  <si>
    <t> 0.0181 </t>
  </si>
  <si>
    <t>2457069.2731 </t>
  </si>
  <si>
    <t> 15.02.2015 18:33 </t>
  </si>
  <si>
    <t>4990</t>
  </si>
  <si>
    <t> 0.0191 </t>
  </si>
  <si>
    <t>BAVM 239 </t>
  </si>
  <si>
    <t>2426384.28 </t>
  </si>
  <si>
    <t> 11.02.1931 18:43 </t>
  </si>
  <si>
    <t> 0.07 </t>
  </si>
  <si>
    <t>P </t>
  </si>
  <si>
    <t> C.Hoffmeister </t>
  </si>
  <si>
    <t>2426743.43 </t>
  </si>
  <si>
    <t> 05.02.1932 22:19 </t>
  </si>
  <si>
    <t>2426979.64 </t>
  </si>
  <si>
    <t> 29.09.1932 03:21 </t>
  </si>
  <si>
    <t> -0.00 </t>
  </si>
  <si>
    <t>2428983.33 </t>
  </si>
  <si>
    <t> 25.03.1938 19:55 </t>
  </si>
  <si>
    <t> 0.02 </t>
  </si>
  <si>
    <t>2429219.59 </t>
  </si>
  <si>
    <t> 17.11.1938 02:09 </t>
  </si>
  <si>
    <t> 0.00 </t>
  </si>
  <si>
    <t>2429619.70 </t>
  </si>
  <si>
    <t> 22.12.1939 04:48 </t>
  </si>
  <si>
    <t> 0.01 </t>
  </si>
  <si>
    <t>2429635.43 </t>
  </si>
  <si>
    <t> 06.01.1940 22:19 </t>
  </si>
  <si>
    <t> -0.01 </t>
  </si>
  <si>
    <t>2429638.62 </t>
  </si>
  <si>
    <t> 10.01.1940 02:52 </t>
  </si>
  <si>
    <t> 0.03 </t>
  </si>
  <si>
    <t>2433009.553 </t>
  </si>
  <si>
    <t> 03.04.1949 01:16 </t>
  </si>
  <si>
    <t> J.Ashbrook </t>
  </si>
  <si>
    <t>2436232.412 </t>
  </si>
  <si>
    <t> 28.01.1958 21:53 </t>
  </si>
  <si>
    <t> A.Jahn </t>
  </si>
  <si>
    <t>2436232.422 </t>
  </si>
  <si>
    <t> 28.01.1958 22:07 </t>
  </si>
  <si>
    <t> R.Rudolph </t>
  </si>
  <si>
    <t>2436629.368 </t>
  </si>
  <si>
    <t> 01.03.1959 20:49 </t>
  </si>
  <si>
    <t> K.Häussler </t>
  </si>
  <si>
    <t>2437281.508 </t>
  </si>
  <si>
    <t> 13.12.1960 00:11 </t>
  </si>
  <si>
    <t> H.Huth </t>
  </si>
  <si>
    <t>2437319.308 </t>
  </si>
  <si>
    <t> 19.01.1961 19:23 </t>
  </si>
  <si>
    <t>2437319.310 </t>
  </si>
  <si>
    <t> 19.01.1961 19:26 </t>
  </si>
  <si>
    <t>2437319.314 </t>
  </si>
  <si>
    <t> 19.01.1961 19:32 </t>
  </si>
  <si>
    <t> R.Gizinski </t>
  </si>
  <si>
    <t>2437363.410 </t>
  </si>
  <si>
    <t> 04.03.1961 21:50 </t>
  </si>
  <si>
    <t> H.Neubrand </t>
  </si>
  <si>
    <t>2437363.411 </t>
  </si>
  <si>
    <t> 04.03.1961 21:51 </t>
  </si>
  <si>
    <t> J.Masuch </t>
  </si>
  <si>
    <t>2437577.590 </t>
  </si>
  <si>
    <t> 05.10.1961 02:09 </t>
  </si>
  <si>
    <t> -0.048 </t>
  </si>
  <si>
    <t>2437659.556 </t>
  </si>
  <si>
    <t> 26.12.1961 01:20 </t>
  </si>
  <si>
    <t> M.Schlink </t>
  </si>
  <si>
    <t>2437659.558 </t>
  </si>
  <si>
    <t> 26.12.1961 01:23 </t>
  </si>
  <si>
    <t> P.B.Lehmann </t>
  </si>
  <si>
    <t>2437697.320 </t>
  </si>
  <si>
    <t> 01.02.1962 19:40 </t>
  </si>
  <si>
    <t> -0.033 </t>
  </si>
  <si>
    <t>2438345.5340 </t>
  </si>
  <si>
    <t> 12.11.1963 00:48 </t>
  </si>
  <si>
    <t> 0.1488 </t>
  </si>
  <si>
    <t>2438406.231 </t>
  </si>
  <si>
    <t> 11.01.1964 17:32 </t>
  </si>
  <si>
    <t> 0.034 </t>
  </si>
  <si>
    <t>2438453.4506 </t>
  </si>
  <si>
    <t> 27.02.1964 22:48 </t>
  </si>
  <si>
    <t> -0.0024 </t>
  </si>
  <si>
    <t>2439184.349 </t>
  </si>
  <si>
    <t> 27.02.1966 20:22 </t>
  </si>
  <si>
    <t>2439536.397 </t>
  </si>
  <si>
    <t> 14.02.1967 21:31 </t>
  </si>
  <si>
    <t> 0.155 </t>
  </si>
  <si>
    <t>2440982.459 </t>
  </si>
  <si>
    <t> 30.01.1971 23:00 </t>
  </si>
  <si>
    <t> 0.177 </t>
  </si>
  <si>
    <t>2441348.6841 </t>
  </si>
  <si>
    <t> 01.02.1972 04:25 </t>
  </si>
  <si>
    <t>2442069.322 </t>
  </si>
  <si>
    <t> 21.01.1974 19:43 </t>
  </si>
  <si>
    <t> 0.146 </t>
  </si>
  <si>
    <t>2447507.7478 </t>
  </si>
  <si>
    <t> 12.12.1988 05:56 </t>
  </si>
  <si>
    <t>2447840.8045 </t>
  </si>
  <si>
    <t> 10.11.1989 07:18 </t>
  </si>
  <si>
    <t> 0.0691 </t>
  </si>
  <si>
    <t> Caton &amp; Burns </t>
  </si>
  <si>
    <t>2448279.5992 </t>
  </si>
  <si>
    <t> 23.01.1991 02:22 </t>
  </si>
  <si>
    <t> 0.0025 </t>
  </si>
  <si>
    <t>2448282.7513 </t>
  </si>
  <si>
    <t> 26.01.1991 06:01 </t>
  </si>
  <si>
    <t> 0.0042 </t>
  </si>
  <si>
    <t>2450516.3938 </t>
  </si>
  <si>
    <t> 08.03.1997 21:27 </t>
  </si>
  <si>
    <t> 0.0026 </t>
  </si>
  <si>
    <t> P.Sobotka </t>
  </si>
  <si>
    <t>2450749.5217 </t>
  </si>
  <si>
    <t> 28.10.1997 00:31 </t>
  </si>
  <si>
    <t> -0.0002 </t>
  </si>
  <si>
    <t> M.Netolicky </t>
  </si>
  <si>
    <t>2450828.296 </t>
  </si>
  <si>
    <t> 14.01.1998 19:06 </t>
  </si>
  <si>
    <t>2451165.392 </t>
  </si>
  <si>
    <t> 17.12.1998 21:24 </t>
  </si>
  <si>
    <t>3116</t>
  </si>
  <si>
    <t> R.Meyer </t>
  </si>
  <si>
    <t>2451268.414 </t>
  </si>
  <si>
    <t> 30.03.1999 21:56 </t>
  </si>
  <si>
    <t>3148.5</t>
  </si>
  <si>
    <t> 0.027 </t>
  </si>
  <si>
    <t>2451562.333 </t>
  </si>
  <si>
    <t> 18.01.2000 19:59 </t>
  </si>
  <si>
    <t>3242</t>
  </si>
  <si>
    <t>2451580.3032 </t>
  </si>
  <si>
    <t> 05.02.2000 19:16 </t>
  </si>
  <si>
    <t>3247.5</t>
  </si>
  <si>
    <t> 0.0254 </t>
  </si>
  <si>
    <t>2451602.369 </t>
  </si>
  <si>
    <t> 27.02.2000 20:51 </t>
  </si>
  <si>
    <t> 0.038 </t>
  </si>
  <si>
    <t>2451625.343 </t>
  </si>
  <si>
    <t> 21.03.2000 20:13 </t>
  </si>
  <si>
    <t>3262</t>
  </si>
  <si>
    <t>2451987.646 </t>
  </si>
  <si>
    <t> 19.03.2001 03:30 </t>
  </si>
  <si>
    <t>3377</t>
  </si>
  <si>
    <t>2452337.3406 </t>
  </si>
  <si>
    <t> 03.03.2002 20:10 </t>
  </si>
  <si>
    <t>3488</t>
  </si>
  <si>
    <t>2452715.390 </t>
  </si>
  <si>
    <t> 16.03.2003 21:21 </t>
  </si>
  <si>
    <t>2452715.391 </t>
  </si>
  <si>
    <t>2453354.9266 </t>
  </si>
  <si>
    <t> 15.12.2004 10:14 </t>
  </si>
  <si>
    <t>3811</t>
  </si>
  <si>
    <t> 0.0116 </t>
  </si>
  <si>
    <t>2453685.7214 </t>
  </si>
  <si>
    <t> 11.11.2005 05:18 </t>
  </si>
  <si>
    <t>3916</t>
  </si>
  <si>
    <t> 0.0129 </t>
  </si>
  <si>
    <t>2453764.468 </t>
  </si>
  <si>
    <t> 28.01.2006 23:13 </t>
  </si>
  <si>
    <t> H.Steinbach </t>
  </si>
  <si>
    <t>2454073.2216 </t>
  </si>
  <si>
    <t> 03.12.2006 17:19 </t>
  </si>
  <si>
    <t>4039</t>
  </si>
  <si>
    <t> 0.0121 </t>
  </si>
  <si>
    <t> K.Nagai et al. </t>
  </si>
  <si>
    <t>2454085.8242 </t>
  </si>
  <si>
    <t> 16.12.2006 07:46 </t>
  </si>
  <si>
    <t>4043</t>
  </si>
  <si>
    <t> 0.0130 </t>
  </si>
  <si>
    <t>2454104.7267 </t>
  </si>
  <si>
    <t> 04.01.2007 05:26 </t>
  </si>
  <si>
    <t>4049</t>
  </si>
  <si>
    <t>2454494.3957 </t>
  </si>
  <si>
    <t> 28.01.2008 21:29 </t>
  </si>
  <si>
    <t> -0.0158 </t>
  </si>
  <si>
    <t>2454848.2258 </t>
  </si>
  <si>
    <t> 16.01.2009 17:25 </t>
  </si>
  <si>
    <t>4285</t>
  </si>
  <si>
    <t> H.Itoh </t>
  </si>
  <si>
    <t>2455913.0688 </t>
  </si>
  <si>
    <t> 17.12.2011 13:39 </t>
  </si>
  <si>
    <t>4623</t>
  </si>
  <si>
    <t> 0.0170 </t>
  </si>
  <si>
    <t>Rc</t>
  </si>
  <si>
    <t> K.Shiokawa </t>
  </si>
  <si>
    <t>2455941.4222 </t>
  </si>
  <si>
    <t> 14.01.2012 22:07 </t>
  </si>
  <si>
    <t>4632</t>
  </si>
  <si>
    <t> L.Pagel </t>
  </si>
  <si>
    <t>2456221.8091 </t>
  </si>
  <si>
    <t> 21.10.2012 07:25 </t>
  </si>
  <si>
    <t>4721</t>
  </si>
  <si>
    <t> B.Manske </t>
  </si>
  <si>
    <t>2456243.8629 </t>
  </si>
  <si>
    <t> 12.11.2012 08:42 </t>
  </si>
  <si>
    <t>4728</t>
  </si>
  <si>
    <t> 0.0176 </t>
  </si>
  <si>
    <t> J.A.Howell </t>
  </si>
  <si>
    <t>2456977.9111 </t>
  </si>
  <si>
    <t> 16.11.2014 09:51 </t>
  </si>
  <si>
    <t>4961</t>
  </si>
  <si>
    <t>JAAVSO, 50, 255</t>
  </si>
  <si>
    <t>JBAV, 63</t>
  </si>
  <si>
    <t>JAAVSO, 51, 250</t>
  </si>
  <si>
    <t>Vis</t>
  </si>
  <si>
    <t>PE?</t>
  </si>
  <si>
    <t>S4</t>
  </si>
  <si>
    <t>JAAVSO52#1</t>
  </si>
  <si>
    <t xml:space="preserve">Mag </t>
  </si>
  <si>
    <t>Next ToM-P</t>
  </si>
  <si>
    <t>Next ToM-S</t>
  </si>
  <si>
    <t>9.10-9.90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</si>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</sst>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_);&quot;($&quot;#,##0\)"/>
    <numFmt numFmtId="167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name val="Arial Unicode MS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8" fillId="0" borderId="15" xfId="0" applyFont="1" applyBorder="1" applyAlignment="1">
      <alignment horizontal="right" vertical="center"/>
    </xf>
    <xf numFmtId="0" fontId="19" fillId="0" borderId="14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0" fillId="3" borderId="12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22" fontId="8" fillId="0" borderId="15" xfId="0" applyNumberFormat="1" applyFont="1" applyBorder="1" applyAlignment="1">
      <alignment horizontal="right" vertical="center"/>
    </xf>
    <xf numFmtId="22" fontId="8" fillId="0" borderId="17" xfId="0" applyNumberFormat="1" applyFont="1" applyBorder="1" applyAlignment="1">
      <alignment horizontal="right" vertical="center"/>
    </xf>
    <xf numFmtId="14" fontId="0" fillId="0" borderId="0" xfId="0" applyNumberForma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O-C Diagr.</a:t>
            </a:r>
          </a:p>
        </c:rich>
      </c:tx>
      <c:layout>
        <c:manualLayout>
          <c:xMode val="edge"/>
          <c:yMode val="edge"/>
          <c:x val="0.36672667258274289"/>
          <c:y val="3.678929765886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77991724833509E-2"/>
          <c:y val="8.8335958005249321E-2"/>
          <c:w val="0.84946681337321917"/>
          <c:h val="0.738461614173228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1'!$H$21:$H$2530</c:f>
              <c:numCache>
                <c:formatCode>General</c:formatCode>
                <c:ptCount val="251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14-4FF3-ABC2-E69413F24FF0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1'!$I$21:$I$2530</c:f>
              <c:numCache>
                <c:formatCode>General</c:formatCode>
                <c:ptCount val="2510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2">
                  <c:v>0.7703518000053009</c:v>
                </c:pt>
                <c:pt idx="23">
                  <c:v>3.4263200002897065E-2</c:v>
                </c:pt>
                <c:pt idx="24">
                  <c:v>-5.5520000023534521E-4</c:v>
                </c:pt>
                <c:pt idx="25">
                  <c:v>-2.3588000040035695E-3</c:v>
                </c:pt>
                <c:pt idx="26">
                  <c:v>5.4120000277180225E-4</c:v>
                </c:pt>
                <c:pt idx="27">
                  <c:v>0.77669459999742685</c:v>
                </c:pt>
                <c:pt idx="28">
                  <c:v>0.77261100000032457</c:v>
                </c:pt>
                <c:pt idx="29">
                  <c:v>0.77292219999799272</c:v>
                </c:pt>
                <c:pt idx="30">
                  <c:v>-1.9239999528508633E-4</c:v>
                </c:pt>
                <c:pt idx="31">
                  <c:v>0.77655740000045625</c:v>
                </c:pt>
                <c:pt idx="32">
                  <c:v>-1.0131999952136539E-3</c:v>
                </c:pt>
                <c:pt idx="33">
                  <c:v>2.3695999989286065E-3</c:v>
                </c:pt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39">
                  <c:v>-5.999999848427251E-5</c:v>
                </c:pt>
                <c:pt idx="41">
                  <c:v>0.75447340000391705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0">
                  <c:v>0.7496986000041943</c:v>
                </c:pt>
                <c:pt idx="52">
                  <c:v>0.74961740000435384</c:v>
                </c:pt>
                <c:pt idx="53">
                  <c:v>-1.0479999764356762E-4</c:v>
                </c:pt>
                <c:pt idx="54">
                  <c:v>0.76805820000299718</c:v>
                </c:pt>
                <c:pt idx="55">
                  <c:v>1.5324000050895847E-3</c:v>
                </c:pt>
                <c:pt idx="56">
                  <c:v>6.2880000041332096E-4</c:v>
                </c:pt>
                <c:pt idx="57">
                  <c:v>-1.7635999975027516E-3</c:v>
                </c:pt>
                <c:pt idx="58">
                  <c:v>1.0600000023259781E-3</c:v>
                </c:pt>
                <c:pt idx="59">
                  <c:v>5.8840000056079589E-3</c:v>
                </c:pt>
                <c:pt idx="60">
                  <c:v>-1.5083999969647266E-3</c:v>
                </c:pt>
                <c:pt idx="61">
                  <c:v>4.478000002563931E-3</c:v>
                </c:pt>
                <c:pt idx="62">
                  <c:v>-1.3291999930515885E-3</c:v>
                </c:pt>
                <c:pt idx="63">
                  <c:v>-2.0759999970323406E-3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67">
                  <c:v>9.1080000129295513E-4</c:v>
                </c:pt>
                <c:pt idx="68">
                  <c:v>-2.6816000026883557E-3</c:v>
                </c:pt>
                <c:pt idx="69">
                  <c:v>-1.6464000000269152E-3</c:v>
                </c:pt>
                <c:pt idx="70">
                  <c:v>2.524000003177207E-3</c:v>
                </c:pt>
                <c:pt idx="71">
                  <c:v>-4.2240000038873404E-4</c:v>
                </c:pt>
                <c:pt idx="72">
                  <c:v>3.5776000004261732E-3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7">
                  <c:v>4.4315800005279016E-2</c:v>
                </c:pt>
                <c:pt idx="78">
                  <c:v>8.161999998264946E-3</c:v>
                </c:pt>
                <c:pt idx="79">
                  <c:v>-4.9720000242814422E-4</c:v>
                </c:pt>
                <c:pt idx="80">
                  <c:v>5.028000014135614E-4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87">
                  <c:v>1.3547999988077208E-3</c:v>
                </c:pt>
                <c:pt idx="89">
                  <c:v>2.667200009454973E-3</c:v>
                </c:pt>
                <c:pt idx="90">
                  <c:v>-2.2159999934956431E-4</c:v>
                </c:pt>
                <c:pt idx="91">
                  <c:v>1.2896000043838285E-3</c:v>
                </c:pt>
                <c:pt idx="92">
                  <c:v>8.7267999988398515E-3</c:v>
                </c:pt>
                <c:pt idx="93">
                  <c:v>1.9936000026063994E-3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100">
                  <c:v>4.1472000011708587E-3</c:v>
                </c:pt>
                <c:pt idx="101">
                  <c:v>4.1472000011708587E-3</c:v>
                </c:pt>
                <c:pt idx="102">
                  <c:v>0.69064459999935934</c:v>
                </c:pt>
                <c:pt idx="104">
                  <c:v>-5.2919999870937318E-4</c:v>
                </c:pt>
                <c:pt idx="106">
                  <c:v>-3.8475999972433783E-3</c:v>
                </c:pt>
                <c:pt idx="107">
                  <c:v>4.0784000011626631E-3</c:v>
                </c:pt>
                <c:pt idx="108">
                  <c:v>2.3078400001395494E-2</c:v>
                </c:pt>
                <c:pt idx="109">
                  <c:v>2.2488000031444244E-3</c:v>
                </c:pt>
                <c:pt idx="113">
                  <c:v>1.694799997494556E-3</c:v>
                </c:pt>
                <c:pt idx="114">
                  <c:v>-4.7199999971780926E-3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5">
                  <c:v>0.66457220000302186</c:v>
                </c:pt>
                <c:pt idx="126">
                  <c:v>4.6316000007209368E-3</c:v>
                </c:pt>
                <c:pt idx="127">
                  <c:v>8.6627999990014359E-3</c:v>
                </c:pt>
                <c:pt idx="131">
                  <c:v>0.66913140000542626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5">
                  <c:v>0.67393900000752183</c:v>
                </c:pt>
                <c:pt idx="136">
                  <c:v>1.735519999783719E-2</c:v>
                </c:pt>
                <c:pt idx="137">
                  <c:v>9.3480000068666413E-3</c:v>
                </c:pt>
                <c:pt idx="138">
                  <c:v>1.1948000006668735E-2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4">
                  <c:v>1.4675600003101863E-2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2">
                  <c:v>0.6488422000038554</c:v>
                </c:pt>
                <c:pt idx="153">
                  <c:v>4.0584000016679056E-3</c:v>
                </c:pt>
                <c:pt idx="154">
                  <c:v>0.64697700000397163</c:v>
                </c:pt>
                <c:pt idx="156">
                  <c:v>0.659873399999924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4-4FF3-ABC2-E69413F24FF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1'!$J$21:$J$2530</c:f>
              <c:numCache>
                <c:formatCode>General</c:formatCode>
                <c:ptCount val="2510"/>
                <c:pt idx="42">
                  <c:v>-3.6264000009396113E-3</c:v>
                </c:pt>
                <c:pt idx="43">
                  <c:v>-4.2559999565128237E-4</c:v>
                </c:pt>
                <c:pt idx="44">
                  <c:v>0.75220820000686217</c:v>
                </c:pt>
                <c:pt idx="45">
                  <c:v>0.75260820000403328</c:v>
                </c:pt>
                <c:pt idx="46">
                  <c:v>0.75270820000878302</c:v>
                </c:pt>
                <c:pt idx="88">
                  <c:v>2.6172000070801005E-3</c:v>
                </c:pt>
                <c:pt idx="99">
                  <c:v>2.7259999988018535E-3</c:v>
                </c:pt>
                <c:pt idx="103">
                  <c:v>0.69068459999834886</c:v>
                </c:pt>
                <c:pt idx="105">
                  <c:v>3.3707999973557889E-3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19">
                  <c:v>-8.9999994088429958E-5</c:v>
                </c:pt>
                <c:pt idx="120">
                  <c:v>0.68434820000402397</c:v>
                </c:pt>
                <c:pt idx="124">
                  <c:v>1.0941200001980178E-2</c:v>
                </c:pt>
                <c:pt idx="128">
                  <c:v>0.67180899999948451</c:v>
                </c:pt>
                <c:pt idx="129">
                  <c:v>0.67189420000067912</c:v>
                </c:pt>
                <c:pt idx="130">
                  <c:v>5.5867999981273897E-3</c:v>
                </c:pt>
                <c:pt idx="142">
                  <c:v>5.8755999998538755E-3</c:v>
                </c:pt>
                <c:pt idx="143">
                  <c:v>6.2755999970249832E-3</c:v>
                </c:pt>
                <c:pt idx="146">
                  <c:v>0.65808780000224942</c:v>
                </c:pt>
                <c:pt idx="149">
                  <c:v>0.65771059999678982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14-4FF3-ABC2-E69413F24FF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1'!$K$21:$K$2530</c:f>
              <c:numCache>
                <c:formatCode>General</c:formatCode>
                <c:ptCount val="2510"/>
                <c:pt idx="155">
                  <c:v>0.64687340000091353</c:v>
                </c:pt>
                <c:pt idx="160">
                  <c:v>9.6100000009755604E-3</c:v>
                </c:pt>
                <c:pt idx="161">
                  <c:v>9.6176000079140067E-3</c:v>
                </c:pt>
                <c:pt idx="162">
                  <c:v>0.63215260000288254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0">
                  <c:v>0.62229660000593867</c:v>
                </c:pt>
                <c:pt idx="171">
                  <c:v>1.2348000003839843E-2</c:v>
                </c:pt>
                <c:pt idx="172">
                  <c:v>1.2883200004580431E-2</c:v>
                </c:pt>
                <c:pt idx="173">
                  <c:v>1.2209200009237975E-2</c:v>
                </c:pt>
                <c:pt idx="174">
                  <c:v>0.61693540000851499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79">
                  <c:v>0.61065180000150576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3">
                  <c:v>0.60508699999627424</c:v>
                </c:pt>
                <c:pt idx="184">
                  <c:v>0.60578700000041863</c:v>
                </c:pt>
                <c:pt idx="185">
                  <c:v>1.3746400007221382E-2</c:v>
                </c:pt>
                <c:pt idx="186">
                  <c:v>1.418079999712063E-2</c:v>
                </c:pt>
                <c:pt idx="187">
                  <c:v>0.6011586000022362</c:v>
                </c:pt>
                <c:pt idx="188">
                  <c:v>0.60300699999788776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2">
                  <c:v>0.59691979999479372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7">
                  <c:v>0.58767740000621416</c:v>
                </c:pt>
                <c:pt idx="198">
                  <c:v>1.5970000000379514E-2</c:v>
                </c:pt>
                <c:pt idx="199">
                  <c:v>0.58674780000001192</c:v>
                </c:pt>
                <c:pt idx="200">
                  <c:v>1.6726400004699826E-2</c:v>
                </c:pt>
                <c:pt idx="201">
                  <c:v>0.58310980000533164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6">
                  <c:v>1.6686400005710311E-2</c:v>
                </c:pt>
                <c:pt idx="207">
                  <c:v>0.58246420000796206</c:v>
                </c:pt>
                <c:pt idx="208">
                  <c:v>1.8056799999612849E-2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3">
                  <c:v>0.55841140000120504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  <c:pt idx="233">
                  <c:v>2.3415199997543823E-2</c:v>
                </c:pt>
                <c:pt idx="234">
                  <c:v>2.4412800004938617E-2</c:v>
                </c:pt>
                <c:pt idx="235">
                  <c:v>2.5455600007262547E-2</c:v>
                </c:pt>
                <c:pt idx="236">
                  <c:v>0.5154742000013357</c:v>
                </c:pt>
                <c:pt idx="237">
                  <c:v>2.42668000064441E-2</c:v>
                </c:pt>
                <c:pt idx="238">
                  <c:v>2.6483199995709583E-2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4-4FF3-ABC2-E69413F24FF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1'!$L$21:$L$2530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14-4FF3-ABC2-E69413F24FF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1'!$M$21:$M$2530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214-4FF3-ABC2-E69413F24FF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1'!$N$21:$N$2530</c:f>
              <c:numCache>
                <c:formatCode>General</c:formatCode>
                <c:ptCount val="25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214-4FF3-ABC2-E69413F24FF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1'!$O$21:$O$2530</c:f>
              <c:numCache>
                <c:formatCode>General</c:formatCode>
                <c:ptCount val="2510"/>
                <c:pt idx="0">
                  <c:v>8.6665553642861597E-4</c:v>
                </c:pt>
                <c:pt idx="1">
                  <c:v>9.8167863915279551E-4</c:v>
                </c:pt>
                <c:pt idx="2">
                  <c:v>1.0573517330502826E-3</c:v>
                </c:pt>
                <c:pt idx="3">
                  <c:v>1.6990595693009711E-3</c:v>
                </c:pt>
                <c:pt idx="4">
                  <c:v>1.7747326631984582E-3</c:v>
                </c:pt>
                <c:pt idx="5">
                  <c:v>1.9028724355315361E-3</c:v>
                </c:pt>
                <c:pt idx="6">
                  <c:v>1.9079173084580354E-3</c:v>
                </c:pt>
                <c:pt idx="7">
                  <c:v>1.9089262830433353E-3</c:v>
                </c:pt>
                <c:pt idx="8">
                  <c:v>2.9885290893141483E-3</c:v>
                </c:pt>
                <c:pt idx="9">
                  <c:v>4.0207100900758698E-3</c:v>
                </c:pt>
                <c:pt idx="10">
                  <c:v>4.0207100900758698E-3</c:v>
                </c:pt>
                <c:pt idx="11">
                  <c:v>4.1478408878236478E-3</c:v>
                </c:pt>
                <c:pt idx="12">
                  <c:v>4.3566986269807113E-3</c:v>
                </c:pt>
                <c:pt idx="13">
                  <c:v>4.3688063220043098E-3</c:v>
                </c:pt>
                <c:pt idx="14">
                  <c:v>4.3688063220043098E-3</c:v>
                </c:pt>
                <c:pt idx="15">
                  <c:v>4.3688063220043098E-3</c:v>
                </c:pt>
                <c:pt idx="16">
                  <c:v>4.3829319661985071E-3</c:v>
                </c:pt>
                <c:pt idx="17">
                  <c:v>4.3829319661985071E-3</c:v>
                </c:pt>
                <c:pt idx="18">
                  <c:v>4.4515422379988951E-3</c:v>
                </c:pt>
                <c:pt idx="19">
                  <c:v>4.4777755772166909E-3</c:v>
                </c:pt>
                <c:pt idx="20">
                  <c:v>4.4777755772166909E-3</c:v>
                </c:pt>
                <c:pt idx="21">
                  <c:v>4.4898832722402885E-3</c:v>
                </c:pt>
                <c:pt idx="22">
                  <c:v>4.6972275495194022E-3</c:v>
                </c:pt>
                <c:pt idx="23">
                  <c:v>4.7169025539327489E-3</c:v>
                </c:pt>
                <c:pt idx="24">
                  <c:v>4.7249743506151479E-3</c:v>
                </c:pt>
                <c:pt idx="25">
                  <c:v>4.7320371727122461E-3</c:v>
                </c:pt>
                <c:pt idx="26">
                  <c:v>4.7320371727122461E-3</c:v>
                </c:pt>
                <c:pt idx="27">
                  <c:v>4.8374750168760777E-3</c:v>
                </c:pt>
                <c:pt idx="28">
                  <c:v>4.945435297503159E-3</c:v>
                </c:pt>
                <c:pt idx="29">
                  <c:v>4.9514891450149583E-3</c:v>
                </c:pt>
                <c:pt idx="30">
                  <c:v>4.9661192765018056E-3</c:v>
                </c:pt>
                <c:pt idx="31">
                  <c:v>5.0786199427627363E-3</c:v>
                </c:pt>
                <c:pt idx="32">
                  <c:v>5.3152244830155454E-3</c:v>
                </c:pt>
                <c:pt idx="33">
                  <c:v>5.4050232211072299E-3</c:v>
                </c:pt>
                <c:pt idx="34">
                  <c:v>5.5109655525637114E-3</c:v>
                </c:pt>
                <c:pt idx="35">
                  <c:v>5.5240822221726098E-3</c:v>
                </c:pt>
                <c:pt idx="36">
                  <c:v>5.5301360696844081E-3</c:v>
                </c:pt>
                <c:pt idx="37">
                  <c:v>5.5422437647080058E-3</c:v>
                </c:pt>
                <c:pt idx="38">
                  <c:v>5.556369408902204E-3</c:v>
                </c:pt>
                <c:pt idx="39">
                  <c:v>5.6592848166027859E-3</c:v>
                </c:pt>
                <c:pt idx="40">
                  <c:v>5.6592848166027859E-3</c:v>
                </c:pt>
                <c:pt idx="41">
                  <c:v>5.6638252022366354E-3</c:v>
                </c:pt>
                <c:pt idx="42">
                  <c:v>5.6774463591381828E-3</c:v>
                </c:pt>
                <c:pt idx="43">
                  <c:v>5.7319309867443734E-3</c:v>
                </c:pt>
                <c:pt idx="44">
                  <c:v>5.7637136861813177E-3</c:v>
                </c:pt>
                <c:pt idx="45">
                  <c:v>5.7637136861813177E-3</c:v>
                </c:pt>
                <c:pt idx="46">
                  <c:v>5.7637136861813177E-3</c:v>
                </c:pt>
                <c:pt idx="47">
                  <c:v>5.7662361226445673E-3</c:v>
                </c:pt>
                <c:pt idx="48">
                  <c:v>5.7773348430828651E-3</c:v>
                </c:pt>
                <c:pt idx="49">
                  <c:v>5.8550258861509519E-3</c:v>
                </c:pt>
                <c:pt idx="50">
                  <c:v>5.8666290938819005E-3</c:v>
                </c:pt>
                <c:pt idx="51">
                  <c:v>5.8852951237099464E-3</c:v>
                </c:pt>
                <c:pt idx="52">
                  <c:v>5.8857996110025963E-3</c:v>
                </c:pt>
                <c:pt idx="53">
                  <c:v>5.8873130728805461E-3</c:v>
                </c:pt>
                <c:pt idx="54">
                  <c:v>5.8898355093437958E-3</c:v>
                </c:pt>
                <c:pt idx="55">
                  <c:v>5.8984117933188447E-3</c:v>
                </c:pt>
                <c:pt idx="56">
                  <c:v>5.905474615415943E-3</c:v>
                </c:pt>
                <c:pt idx="57">
                  <c:v>5.9185912850248414E-3</c:v>
                </c:pt>
                <c:pt idx="58">
                  <c:v>6.0124259214577244E-3</c:v>
                </c:pt>
                <c:pt idx="59">
                  <c:v>6.1335028716937041E-3</c:v>
                </c:pt>
                <c:pt idx="60">
                  <c:v>6.1466195413026016E-3</c:v>
                </c:pt>
                <c:pt idx="61">
                  <c:v>6.2293554572971869E-3</c:v>
                </c:pt>
                <c:pt idx="62">
                  <c:v>6.2434811014913851E-3</c:v>
                </c:pt>
                <c:pt idx="63">
                  <c:v>6.3352977887536684E-3</c:v>
                </c:pt>
                <c:pt idx="64">
                  <c:v>6.4382131964542512E-3</c:v>
                </c:pt>
                <c:pt idx="65">
                  <c:v>6.5915773334198242E-3</c:v>
                </c:pt>
                <c:pt idx="66">
                  <c:v>6.5986401555169234E-3</c:v>
                </c:pt>
                <c:pt idx="67">
                  <c:v>6.6975196648763058E-3</c:v>
                </c:pt>
                <c:pt idx="68">
                  <c:v>6.7106363344852041E-3</c:v>
                </c:pt>
                <c:pt idx="69">
                  <c:v>6.8377671322329822E-3</c:v>
                </c:pt>
                <c:pt idx="70">
                  <c:v>6.8397850814035811E-3</c:v>
                </c:pt>
                <c:pt idx="71">
                  <c:v>6.958844082468961E-3</c:v>
                </c:pt>
                <c:pt idx="72">
                  <c:v>6.958844082468961E-3</c:v>
                </c:pt>
                <c:pt idx="73">
                  <c:v>7.1677018216260244E-3</c:v>
                </c:pt>
                <c:pt idx="74">
                  <c:v>7.1949441354291202E-3</c:v>
                </c:pt>
                <c:pt idx="75">
                  <c:v>7.1949441354291202E-3</c:v>
                </c:pt>
                <c:pt idx="76">
                  <c:v>7.2887787718620041E-3</c:v>
                </c:pt>
                <c:pt idx="77">
                  <c:v>7.290292233739953E-3</c:v>
                </c:pt>
                <c:pt idx="78">
                  <c:v>7.4098557220979829E-3</c:v>
                </c:pt>
                <c:pt idx="79">
                  <c:v>7.4138916204391824E-3</c:v>
                </c:pt>
                <c:pt idx="80">
                  <c:v>7.4138916204391824E-3</c:v>
                </c:pt>
                <c:pt idx="81">
                  <c:v>7.4138916204391824E-3</c:v>
                </c:pt>
                <c:pt idx="82">
                  <c:v>7.4138916204391824E-3</c:v>
                </c:pt>
                <c:pt idx="83">
                  <c:v>7.4138916204391824E-3</c:v>
                </c:pt>
                <c:pt idx="84">
                  <c:v>7.4138916204391824E-3</c:v>
                </c:pt>
                <c:pt idx="85">
                  <c:v>7.4138916204391824E-3</c:v>
                </c:pt>
                <c:pt idx="86">
                  <c:v>7.4138916204391824E-3</c:v>
                </c:pt>
                <c:pt idx="87">
                  <c:v>7.4239813662921803E-3</c:v>
                </c:pt>
                <c:pt idx="88">
                  <c:v>7.5117621552132649E-3</c:v>
                </c:pt>
                <c:pt idx="89">
                  <c:v>7.5117621552132649E-3</c:v>
                </c:pt>
                <c:pt idx="90">
                  <c:v>7.5178160027250642E-3</c:v>
                </c:pt>
                <c:pt idx="91">
                  <c:v>7.5238698502368634E-3</c:v>
                </c:pt>
                <c:pt idx="92">
                  <c:v>7.5349685706751612E-3</c:v>
                </c:pt>
                <c:pt idx="93">
                  <c:v>7.54404934194286E-3</c:v>
                </c:pt>
                <c:pt idx="94">
                  <c:v>7.6237583341815457E-3</c:v>
                </c:pt>
                <c:pt idx="95">
                  <c:v>7.6237583341815457E-3</c:v>
                </c:pt>
                <c:pt idx="96">
                  <c:v>7.6237583341815457E-3</c:v>
                </c:pt>
                <c:pt idx="97">
                  <c:v>7.6237583341815457E-3</c:v>
                </c:pt>
                <c:pt idx="98">
                  <c:v>7.6318301308639439E-3</c:v>
                </c:pt>
                <c:pt idx="99">
                  <c:v>7.6318301308639439E-3</c:v>
                </c:pt>
                <c:pt idx="100">
                  <c:v>7.6631083430082391E-3</c:v>
                </c:pt>
                <c:pt idx="101">
                  <c:v>7.6631083430082391E-3</c:v>
                </c:pt>
                <c:pt idx="102">
                  <c:v>7.7382769496130762E-3</c:v>
                </c:pt>
                <c:pt idx="103">
                  <c:v>7.7382769496130762E-3</c:v>
                </c:pt>
                <c:pt idx="104">
                  <c:v>7.756942979441123E-3</c:v>
                </c:pt>
                <c:pt idx="105">
                  <c:v>7.756942979441123E-3</c:v>
                </c:pt>
                <c:pt idx="106">
                  <c:v>7.765014776123522E-3</c:v>
                </c:pt>
                <c:pt idx="107">
                  <c:v>7.7700596490500205E-3</c:v>
                </c:pt>
                <c:pt idx="108">
                  <c:v>7.7700596490500205E-3</c:v>
                </c:pt>
                <c:pt idx="109">
                  <c:v>7.7720775982206202E-3</c:v>
                </c:pt>
                <c:pt idx="110">
                  <c:v>7.877010955091801E-3</c:v>
                </c:pt>
                <c:pt idx="111">
                  <c:v>7.877010955091801E-3</c:v>
                </c:pt>
                <c:pt idx="112">
                  <c:v>7.877010955091801E-3</c:v>
                </c:pt>
                <c:pt idx="113">
                  <c:v>7.8780199296771027E-3</c:v>
                </c:pt>
                <c:pt idx="114">
                  <c:v>7.8790289042624008E-3</c:v>
                </c:pt>
                <c:pt idx="115">
                  <c:v>7.8790289042624008E-3</c:v>
                </c:pt>
                <c:pt idx="116">
                  <c:v>7.8790289042624008E-3</c:v>
                </c:pt>
                <c:pt idx="117">
                  <c:v>7.8800378788477024E-3</c:v>
                </c:pt>
                <c:pt idx="118">
                  <c:v>7.8800378788477024E-3</c:v>
                </c:pt>
                <c:pt idx="119">
                  <c:v>7.9042532688948976E-3</c:v>
                </c:pt>
                <c:pt idx="120">
                  <c:v>7.9834577738409334E-3</c:v>
                </c:pt>
                <c:pt idx="121">
                  <c:v>7.9920340578159815E-3</c:v>
                </c:pt>
                <c:pt idx="122">
                  <c:v>7.9980879053277807E-3</c:v>
                </c:pt>
                <c:pt idx="123">
                  <c:v>7.9980879053277807E-3</c:v>
                </c:pt>
                <c:pt idx="124">
                  <c:v>8.0112045749366791E-3</c:v>
                </c:pt>
                <c:pt idx="125">
                  <c:v>8.1045347240769131E-3</c:v>
                </c:pt>
                <c:pt idx="126">
                  <c:v>8.114119982637261E-3</c:v>
                </c:pt>
                <c:pt idx="127">
                  <c:v>8.2210712886790424E-3</c:v>
                </c:pt>
                <c:pt idx="128">
                  <c:v>8.3406347770370714E-3</c:v>
                </c:pt>
                <c:pt idx="129">
                  <c:v>8.3416437516223713E-3</c:v>
                </c:pt>
                <c:pt idx="130">
                  <c:v>8.3421482389150221E-3</c:v>
                </c:pt>
                <c:pt idx="131">
                  <c:v>8.3527424720606699E-3</c:v>
                </c:pt>
                <c:pt idx="132">
                  <c:v>8.3532469593533189E-3</c:v>
                </c:pt>
                <c:pt idx="133">
                  <c:v>8.3542559339386188E-3</c:v>
                </c:pt>
                <c:pt idx="134">
                  <c:v>8.3603097814504181E-3</c:v>
                </c:pt>
                <c:pt idx="135">
                  <c:v>8.3658591416695682E-3</c:v>
                </c:pt>
                <c:pt idx="136">
                  <c:v>8.4601982653951004E-3</c:v>
                </c:pt>
                <c:pt idx="137">
                  <c:v>8.4743239095892986E-3</c:v>
                </c:pt>
                <c:pt idx="138">
                  <c:v>8.4743239095892986E-3</c:v>
                </c:pt>
                <c:pt idx="139">
                  <c:v>8.4743239095892986E-3</c:v>
                </c:pt>
                <c:pt idx="140">
                  <c:v>8.58127521563108E-3</c:v>
                </c:pt>
                <c:pt idx="141">
                  <c:v>8.5822841902163799E-3</c:v>
                </c:pt>
                <c:pt idx="142">
                  <c:v>8.5883380377281791E-3</c:v>
                </c:pt>
                <c:pt idx="143">
                  <c:v>8.5883380377281791E-3</c:v>
                </c:pt>
                <c:pt idx="144">
                  <c:v>8.5883380377281791E-3</c:v>
                </c:pt>
                <c:pt idx="145">
                  <c:v>8.5954008598252783E-3</c:v>
                </c:pt>
                <c:pt idx="146">
                  <c:v>8.6624976697477155E-3</c:v>
                </c:pt>
                <c:pt idx="147">
                  <c:v>8.6700649791374637E-3</c:v>
                </c:pt>
                <c:pt idx="148">
                  <c:v>8.6952893437699606E-3</c:v>
                </c:pt>
                <c:pt idx="149">
                  <c:v>8.7018476785744089E-3</c:v>
                </c:pt>
                <c:pt idx="150">
                  <c:v>8.7023521658670597E-3</c:v>
                </c:pt>
                <c:pt idx="151">
                  <c:v>8.8032496243970419E-3</c:v>
                </c:pt>
                <c:pt idx="152">
                  <c:v>8.8360412984192852E-3</c:v>
                </c:pt>
                <c:pt idx="153">
                  <c:v>8.930380422144819E-3</c:v>
                </c:pt>
                <c:pt idx="154">
                  <c:v>8.9359297823639692E-3</c:v>
                </c:pt>
                <c:pt idx="155">
                  <c:v>8.9429926044610683E-3</c:v>
                </c:pt>
                <c:pt idx="156">
                  <c:v>8.9429926044610683E-3</c:v>
                </c:pt>
                <c:pt idx="157">
                  <c:v>8.9505599138508165E-3</c:v>
                </c:pt>
                <c:pt idx="158">
                  <c:v>8.9505599138508165E-3</c:v>
                </c:pt>
                <c:pt idx="159">
                  <c:v>9.066591991160295E-3</c:v>
                </c:pt>
                <c:pt idx="160">
                  <c:v>9.1654715005196792E-3</c:v>
                </c:pt>
                <c:pt idx="161">
                  <c:v>9.1785881701285758E-3</c:v>
                </c:pt>
                <c:pt idx="162">
                  <c:v>9.2920978109748073E-3</c:v>
                </c:pt>
                <c:pt idx="163">
                  <c:v>9.2926022982674564E-3</c:v>
                </c:pt>
                <c:pt idx="164">
                  <c:v>9.2996651203645555E-3</c:v>
                </c:pt>
                <c:pt idx="165">
                  <c:v>9.2996651203645555E-3</c:v>
                </c:pt>
                <c:pt idx="166">
                  <c:v>9.2996651203645555E-3</c:v>
                </c:pt>
                <c:pt idx="167">
                  <c:v>9.3713023159208431E-3</c:v>
                </c:pt>
                <c:pt idx="168">
                  <c:v>9.3713023159208431E-3</c:v>
                </c:pt>
                <c:pt idx="169">
                  <c:v>9.5044869611804195E-3</c:v>
                </c:pt>
                <c:pt idx="170">
                  <c:v>9.5140722197407691E-3</c:v>
                </c:pt>
                <c:pt idx="171">
                  <c:v>9.6094203180516029E-3</c:v>
                </c:pt>
                <c:pt idx="172">
                  <c:v>9.610429292636901E-3</c:v>
                </c:pt>
                <c:pt idx="173">
                  <c:v>9.6154741655634021E-3</c:v>
                </c:pt>
                <c:pt idx="174">
                  <c:v>9.6341401953914489E-3</c:v>
                </c:pt>
                <c:pt idx="175">
                  <c:v>9.6356536572693979E-3</c:v>
                </c:pt>
                <c:pt idx="176">
                  <c:v>9.6356536572693979E-3</c:v>
                </c:pt>
                <c:pt idx="177">
                  <c:v>9.7345331666287803E-3</c:v>
                </c:pt>
                <c:pt idx="178">
                  <c:v>9.7385690649699798E-3</c:v>
                </c:pt>
                <c:pt idx="179">
                  <c:v>9.7421004760185302E-3</c:v>
                </c:pt>
                <c:pt idx="180">
                  <c:v>9.744622912481779E-3</c:v>
                </c:pt>
                <c:pt idx="181">
                  <c:v>9.857628066035358E-3</c:v>
                </c:pt>
                <c:pt idx="182">
                  <c:v>9.8586370406206596E-3</c:v>
                </c:pt>
                <c:pt idx="183">
                  <c:v>9.8692312737663074E-3</c:v>
                </c:pt>
                <c:pt idx="184">
                  <c:v>9.8692312737663074E-3</c:v>
                </c:pt>
                <c:pt idx="185">
                  <c:v>9.8788165323266553E-3</c:v>
                </c:pt>
                <c:pt idx="186">
                  <c:v>9.9514627024682428E-3</c:v>
                </c:pt>
                <c:pt idx="187">
                  <c:v>9.9529761643461917E-3</c:v>
                </c:pt>
                <c:pt idx="188">
                  <c:v>9.9701287322962896E-3</c:v>
                </c:pt>
                <c:pt idx="189">
                  <c:v>9.9766870671007396E-3</c:v>
                </c:pt>
                <c:pt idx="190">
                  <c:v>9.9827409146125371E-3</c:v>
                </c:pt>
                <c:pt idx="191">
                  <c:v>1.0080611449386621E-2</c:v>
                </c:pt>
                <c:pt idx="192">
                  <c:v>1.008515183502047E-2</c:v>
                </c:pt>
                <c:pt idx="193">
                  <c:v>1.0200679425037299E-2</c:v>
                </c:pt>
                <c:pt idx="194">
                  <c:v>1.0213796094646198E-2</c:v>
                </c:pt>
                <c:pt idx="195">
                  <c:v>1.0218840967572695E-2</c:v>
                </c:pt>
                <c:pt idx="196">
                  <c:v>1.0220858916743295E-2</c:v>
                </c:pt>
                <c:pt idx="197">
                  <c:v>1.0224390327791846E-2</c:v>
                </c:pt>
                <c:pt idx="198">
                  <c:v>1.0224894815084495E-2</c:v>
                </c:pt>
                <c:pt idx="199">
                  <c:v>1.0226408276962445E-2</c:v>
                </c:pt>
                <c:pt idx="200">
                  <c:v>1.0307630731079081E-2</c:v>
                </c:pt>
                <c:pt idx="201">
                  <c:v>1.0312171116712929E-2</c:v>
                </c:pt>
                <c:pt idx="202">
                  <c:v>1.0323774324443879E-2</c:v>
                </c:pt>
                <c:pt idx="203">
                  <c:v>1.0327810222785078E-2</c:v>
                </c:pt>
                <c:pt idx="204">
                  <c:v>1.0327810222785078E-2</c:v>
                </c:pt>
                <c:pt idx="205">
                  <c:v>1.0331846121126278E-2</c:v>
                </c:pt>
                <c:pt idx="206">
                  <c:v>1.0332855095711576E-2</c:v>
                </c:pt>
                <c:pt idx="207">
                  <c:v>1.0334368557589527E-2</c:v>
                </c:pt>
                <c:pt idx="208">
                  <c:v>1.0334873044882176E-2</c:v>
                </c:pt>
                <c:pt idx="209">
                  <c:v>1.0337899968638077E-2</c:v>
                </c:pt>
                <c:pt idx="210">
                  <c:v>1.0339413430516026E-2</c:v>
                </c:pt>
                <c:pt idx="211">
                  <c:v>1.0416599986291462E-2</c:v>
                </c:pt>
                <c:pt idx="212">
                  <c:v>1.0422653833803261E-2</c:v>
                </c:pt>
                <c:pt idx="213">
                  <c:v>1.0422653833803261E-2</c:v>
                </c:pt>
                <c:pt idx="214">
                  <c:v>1.042971665590036E-2</c:v>
                </c:pt>
                <c:pt idx="215">
                  <c:v>1.042971665590036E-2</c:v>
                </c:pt>
                <c:pt idx="216">
                  <c:v>1.0460490380752006E-2</c:v>
                </c:pt>
                <c:pt idx="217">
                  <c:v>1.0460490380752006E-2</c:v>
                </c:pt>
                <c:pt idx="218">
                  <c:v>1.0465535253678503E-2</c:v>
                </c:pt>
                <c:pt idx="219">
                  <c:v>1.0664807734275219E-2</c:v>
                </c:pt>
                <c:pt idx="220">
                  <c:v>1.0664807734275219E-2</c:v>
                </c:pt>
                <c:pt idx="221">
                  <c:v>1.0664807734275219E-2</c:v>
                </c:pt>
                <c:pt idx="222">
                  <c:v>1.0694067997248913E-2</c:v>
                </c:pt>
                <c:pt idx="223">
                  <c:v>1.0774281476780251E-2</c:v>
                </c:pt>
                <c:pt idx="224">
                  <c:v>1.0918060355185475E-2</c:v>
                </c:pt>
                <c:pt idx="225">
                  <c:v>1.0924114202697274E-2</c:v>
                </c:pt>
                <c:pt idx="226">
                  <c:v>1.0938239846891473E-2</c:v>
                </c:pt>
                <c:pt idx="227">
                  <c:v>1.100685011869186E-2</c:v>
                </c:pt>
                <c:pt idx="228">
                  <c:v>1.1135998865610237E-2</c:v>
                </c:pt>
                <c:pt idx="229">
                  <c:v>1.1140034763951437E-2</c:v>
                </c:pt>
                <c:pt idx="230">
                  <c:v>1.1158196306486835E-2</c:v>
                </c:pt>
                <c:pt idx="231">
                  <c:v>1.1251021968334418E-2</c:v>
                </c:pt>
                <c:pt idx="232">
                  <c:v>1.1278264282137514E-2</c:v>
                </c:pt>
                <c:pt idx="233">
                  <c:v>1.1285327104234612E-2</c:v>
                </c:pt>
                <c:pt idx="234">
                  <c:v>1.1374116867740997E-2</c:v>
                </c:pt>
                <c:pt idx="235">
                  <c:v>1.1514364335097673E-2</c:v>
                </c:pt>
                <c:pt idx="236">
                  <c:v>1.1519913695316821E-2</c:v>
                </c:pt>
                <c:pt idx="237">
                  <c:v>1.152041818260947E-2</c:v>
                </c:pt>
                <c:pt idx="238">
                  <c:v>1.1628378463236552E-2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214-4FF3-ABC2-E69413F24FF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1'!$P$21:$P$2530</c:f>
              <c:numCache>
                <c:formatCode>General</c:formatCode>
                <c:ptCount val="2510"/>
                <c:pt idx="0">
                  <c:v>1.0112043464086913</c:v>
                </c:pt>
                <c:pt idx="1">
                  <c:v>1.0059928002865537</c:v>
                </c:pt>
                <c:pt idx="2">
                  <c:v>1.0025641515219896</c:v>
                </c:pt>
                <c:pt idx="3">
                  <c:v>0.97348920999848554</c:v>
                </c:pt>
                <c:pt idx="4">
                  <c:v>0.97006056123392137</c:v>
                </c:pt>
                <c:pt idx="5">
                  <c:v>0.96425471599259271</c:v>
                </c:pt>
                <c:pt idx="6">
                  <c:v>0.96402613940828852</c:v>
                </c:pt>
                <c:pt idx="7">
                  <c:v>0.96398042409142759</c:v>
                </c:pt>
                <c:pt idx="8">
                  <c:v>0.91506503505031245</c:v>
                </c:pt>
                <c:pt idx="9">
                  <c:v>0.86829826590165748</c:v>
                </c:pt>
                <c:pt idx="10">
                  <c:v>0.86829826590165748</c:v>
                </c:pt>
                <c:pt idx="11">
                  <c:v>0.86253813597718976</c:v>
                </c:pt>
                <c:pt idx="12">
                  <c:v>0.85307506538699263</c:v>
                </c:pt>
                <c:pt idx="13">
                  <c:v>0.85252648158466238</c:v>
                </c:pt>
                <c:pt idx="14">
                  <c:v>0.85252648158466238</c:v>
                </c:pt>
                <c:pt idx="15">
                  <c:v>0.85252648158466238</c:v>
                </c:pt>
                <c:pt idx="16">
                  <c:v>0.85188646714861038</c:v>
                </c:pt>
                <c:pt idx="17">
                  <c:v>0.85188646714861038</c:v>
                </c:pt>
                <c:pt idx="18">
                  <c:v>0.84877782560207227</c:v>
                </c:pt>
                <c:pt idx="19">
                  <c:v>0.84758922736369002</c:v>
                </c:pt>
                <c:pt idx="20">
                  <c:v>0.84758922736369002</c:v>
                </c:pt>
                <c:pt idx="21">
                  <c:v>0.84704064356135977</c:v>
                </c:pt>
                <c:pt idx="22">
                  <c:v>0.83764614594645403</c:v>
                </c:pt>
                <c:pt idx="23">
                  <c:v>0.83675469726766738</c:v>
                </c:pt>
                <c:pt idx="24">
                  <c:v>0.83638897473278051</c:v>
                </c:pt>
                <c:pt idx="25">
                  <c:v>0.83606896751475446</c:v>
                </c:pt>
                <c:pt idx="26">
                  <c:v>0.83606896751475446</c:v>
                </c:pt>
                <c:pt idx="27">
                  <c:v>0.83129171690279513</c:v>
                </c:pt>
                <c:pt idx="28">
                  <c:v>0.82640017799868359</c:v>
                </c:pt>
                <c:pt idx="29">
                  <c:v>0.82612588609751847</c:v>
                </c:pt>
                <c:pt idx="30">
                  <c:v>0.82546301400303612</c:v>
                </c:pt>
                <c:pt idx="31">
                  <c:v>0.82036575617305074</c:v>
                </c:pt>
                <c:pt idx="32">
                  <c:v>0.80964551436918009</c:v>
                </c:pt>
                <c:pt idx="33">
                  <c:v>0.80557685116856403</c:v>
                </c:pt>
                <c:pt idx="34">
                  <c:v>0.80077674289817424</c:v>
                </c:pt>
                <c:pt idx="35">
                  <c:v>0.80018244377898307</c:v>
                </c:pt>
                <c:pt idx="36">
                  <c:v>0.79990815187781794</c:v>
                </c:pt>
                <c:pt idx="37">
                  <c:v>0.79935956807548769</c:v>
                </c:pt>
                <c:pt idx="38">
                  <c:v>0.7987195536394357</c:v>
                </c:pt>
                <c:pt idx="39">
                  <c:v>0.79405659131962847</c:v>
                </c:pt>
                <c:pt idx="40">
                  <c:v>0.79405659131962847</c:v>
                </c:pt>
                <c:pt idx="41">
                  <c:v>0.79385087239375463</c:v>
                </c:pt>
                <c:pt idx="42">
                  <c:v>0.79323371561613309</c:v>
                </c:pt>
                <c:pt idx="43">
                  <c:v>0.79076508850564686</c:v>
                </c:pt>
                <c:pt idx="44">
                  <c:v>0.78932505602452996</c:v>
                </c:pt>
                <c:pt idx="45">
                  <c:v>0.78932505602452996</c:v>
                </c:pt>
                <c:pt idx="46">
                  <c:v>0.78932505602452996</c:v>
                </c:pt>
                <c:pt idx="47">
                  <c:v>0.78921076773237786</c:v>
                </c:pt>
                <c:pt idx="48">
                  <c:v>0.78870789924690843</c:v>
                </c:pt>
                <c:pt idx="49">
                  <c:v>0.78518781984862251</c:v>
                </c:pt>
                <c:pt idx="50">
                  <c:v>0.78466209370472273</c:v>
                </c:pt>
                <c:pt idx="51">
                  <c:v>0.78381636034279689</c:v>
                </c:pt>
                <c:pt idx="52">
                  <c:v>0.78379350268436643</c:v>
                </c:pt>
                <c:pt idx="53">
                  <c:v>0.78372492970907515</c:v>
                </c:pt>
                <c:pt idx="54">
                  <c:v>0.78361064141692305</c:v>
                </c:pt>
                <c:pt idx="55">
                  <c:v>0.78322206122360571</c:v>
                </c:pt>
                <c:pt idx="56">
                  <c:v>0.78290205400557977</c:v>
                </c:pt>
                <c:pt idx="57">
                  <c:v>0.78230775488638871</c:v>
                </c:pt>
                <c:pt idx="58">
                  <c:v>0.77805623041832916</c:v>
                </c:pt>
                <c:pt idx="59">
                  <c:v>0.77257039239502645</c:v>
                </c:pt>
                <c:pt idx="60">
                  <c:v>0.77197609327583538</c:v>
                </c:pt>
                <c:pt idx="61">
                  <c:v>0.76822743729324516</c:v>
                </c:pt>
                <c:pt idx="62">
                  <c:v>0.76758742285719328</c:v>
                </c:pt>
                <c:pt idx="63">
                  <c:v>0.76342732902285537</c:v>
                </c:pt>
                <c:pt idx="64">
                  <c:v>0.75876436670304814</c:v>
                </c:pt>
                <c:pt idx="65">
                  <c:v>0.75181563854019817</c:v>
                </c:pt>
                <c:pt idx="66">
                  <c:v>0.75149563132217212</c:v>
                </c:pt>
                <c:pt idx="67">
                  <c:v>0.74701553026980838</c:v>
                </c:pt>
                <c:pt idx="68">
                  <c:v>0.7464212311506172</c:v>
                </c:pt>
                <c:pt idx="69">
                  <c:v>0.74066110122614948</c:v>
                </c:pt>
                <c:pt idx="70">
                  <c:v>0.74056967059242773</c:v>
                </c:pt>
                <c:pt idx="71">
                  <c:v>0.73517526320284687</c:v>
                </c:pt>
                <c:pt idx="72">
                  <c:v>0.73517526320284687</c:v>
                </c:pt>
                <c:pt idx="73">
                  <c:v>0.72571219261264974</c:v>
                </c:pt>
                <c:pt idx="74">
                  <c:v>0.72447787905740668</c:v>
                </c:pt>
                <c:pt idx="75">
                  <c:v>0.72447787905740668</c:v>
                </c:pt>
                <c:pt idx="76">
                  <c:v>0.72022635458934714</c:v>
                </c:pt>
                <c:pt idx="77">
                  <c:v>0.72015778161405586</c:v>
                </c:pt>
                <c:pt idx="78">
                  <c:v>0.71474051656604454</c:v>
                </c:pt>
                <c:pt idx="79">
                  <c:v>0.71455765529860105</c:v>
                </c:pt>
                <c:pt idx="80">
                  <c:v>0.71455765529860105</c:v>
                </c:pt>
                <c:pt idx="81">
                  <c:v>0.71455765529860105</c:v>
                </c:pt>
                <c:pt idx="82">
                  <c:v>0.71455765529860105</c:v>
                </c:pt>
                <c:pt idx="83">
                  <c:v>0.71455765529860105</c:v>
                </c:pt>
                <c:pt idx="84">
                  <c:v>0.71455765529860105</c:v>
                </c:pt>
                <c:pt idx="85">
                  <c:v>0.71455765529860105</c:v>
                </c:pt>
                <c:pt idx="86">
                  <c:v>0.71455765529860105</c:v>
                </c:pt>
                <c:pt idx="87">
                  <c:v>0.71410050212999254</c:v>
                </c:pt>
                <c:pt idx="88">
                  <c:v>0.71012326956309813</c:v>
                </c:pt>
                <c:pt idx="89">
                  <c:v>0.71012326956309813</c:v>
                </c:pt>
                <c:pt idx="90">
                  <c:v>0.709848977661933</c:v>
                </c:pt>
                <c:pt idx="91">
                  <c:v>0.70957468576076788</c:v>
                </c:pt>
                <c:pt idx="92">
                  <c:v>0.70907181727529844</c:v>
                </c:pt>
                <c:pt idx="93">
                  <c:v>0.70866037942355076</c:v>
                </c:pt>
                <c:pt idx="94">
                  <c:v>0.70504886939154321</c:v>
                </c:pt>
                <c:pt idx="95">
                  <c:v>0.70504886939154321</c:v>
                </c:pt>
                <c:pt idx="96">
                  <c:v>0.70504886939154321</c:v>
                </c:pt>
                <c:pt idx="97">
                  <c:v>0.70504886939154321</c:v>
                </c:pt>
                <c:pt idx="98">
                  <c:v>0.70468314685665634</c:v>
                </c:pt>
                <c:pt idx="99">
                  <c:v>0.70468314685665634</c:v>
                </c:pt>
                <c:pt idx="100">
                  <c:v>0.70326597203396979</c:v>
                </c:pt>
                <c:pt idx="101">
                  <c:v>0.70326597203396979</c:v>
                </c:pt>
                <c:pt idx="102">
                  <c:v>0.69986018092783608</c:v>
                </c:pt>
                <c:pt idx="103">
                  <c:v>0.69986018092783608</c:v>
                </c:pt>
                <c:pt idx="104">
                  <c:v>0.69901444756591025</c:v>
                </c:pt>
                <c:pt idx="105">
                  <c:v>0.69901444756591025</c:v>
                </c:pt>
                <c:pt idx="106">
                  <c:v>0.69864872503102349</c:v>
                </c:pt>
                <c:pt idx="107">
                  <c:v>0.69842014844671918</c:v>
                </c:pt>
                <c:pt idx="108">
                  <c:v>0.69842014844671918</c:v>
                </c:pt>
                <c:pt idx="109">
                  <c:v>0.69832871781299743</c:v>
                </c:pt>
                <c:pt idx="110">
                  <c:v>0.69357432485946846</c:v>
                </c:pt>
                <c:pt idx="111">
                  <c:v>0.69357432485946846</c:v>
                </c:pt>
                <c:pt idx="112">
                  <c:v>0.69357432485946846</c:v>
                </c:pt>
                <c:pt idx="113">
                  <c:v>0.69352860954260764</c:v>
                </c:pt>
                <c:pt idx="114">
                  <c:v>0.69348289422574683</c:v>
                </c:pt>
                <c:pt idx="115">
                  <c:v>0.69348289422574683</c:v>
                </c:pt>
                <c:pt idx="116">
                  <c:v>0.69348289422574683</c:v>
                </c:pt>
                <c:pt idx="117">
                  <c:v>0.6934371789088859</c:v>
                </c:pt>
                <c:pt idx="118">
                  <c:v>0.6934371789088859</c:v>
                </c:pt>
                <c:pt idx="119">
                  <c:v>0.6923400113042254</c:v>
                </c:pt>
                <c:pt idx="120">
                  <c:v>0.68875135893064821</c:v>
                </c:pt>
                <c:pt idx="121">
                  <c:v>0.68836277873733098</c:v>
                </c:pt>
                <c:pt idx="122">
                  <c:v>0.68808848683616586</c:v>
                </c:pt>
                <c:pt idx="123">
                  <c:v>0.68808848683616586</c:v>
                </c:pt>
                <c:pt idx="124">
                  <c:v>0.68749418771697479</c:v>
                </c:pt>
                <c:pt idx="125">
                  <c:v>0.6832655209073456</c:v>
                </c:pt>
                <c:pt idx="126">
                  <c:v>0.68283122539716756</c:v>
                </c:pt>
                <c:pt idx="127">
                  <c:v>0.67798540180991684</c:v>
                </c:pt>
                <c:pt idx="128">
                  <c:v>0.67256813676190552</c:v>
                </c:pt>
                <c:pt idx="129">
                  <c:v>0.67252242144504459</c:v>
                </c:pt>
                <c:pt idx="130">
                  <c:v>0.67249956378661424</c:v>
                </c:pt>
                <c:pt idx="131">
                  <c:v>0.67201955295957516</c:v>
                </c:pt>
                <c:pt idx="132">
                  <c:v>0.67199669530114481</c:v>
                </c:pt>
                <c:pt idx="133">
                  <c:v>0.67195097998428399</c:v>
                </c:pt>
                <c:pt idx="134">
                  <c:v>0.67167668808311887</c:v>
                </c:pt>
                <c:pt idx="135">
                  <c:v>0.6714252538403841</c:v>
                </c:pt>
                <c:pt idx="136">
                  <c:v>0.66715087171389409</c:v>
                </c:pt>
                <c:pt idx="137">
                  <c:v>0.66651085727784221</c:v>
                </c:pt>
                <c:pt idx="138">
                  <c:v>0.66651085727784221</c:v>
                </c:pt>
                <c:pt idx="139">
                  <c:v>0.66651085727784221</c:v>
                </c:pt>
                <c:pt idx="140">
                  <c:v>0.66166503369059149</c:v>
                </c:pt>
                <c:pt idx="141">
                  <c:v>0.66161931837373067</c:v>
                </c:pt>
                <c:pt idx="142">
                  <c:v>0.66134502647256554</c:v>
                </c:pt>
                <c:pt idx="143">
                  <c:v>0.66134502647256554</c:v>
                </c:pt>
                <c:pt idx="144">
                  <c:v>0.66134502647256554</c:v>
                </c:pt>
                <c:pt idx="145">
                  <c:v>0.66102501925453949</c:v>
                </c:pt>
                <c:pt idx="146">
                  <c:v>0.65798495068329266</c:v>
                </c:pt>
                <c:pt idx="147">
                  <c:v>0.65764208580683625</c:v>
                </c:pt>
                <c:pt idx="148">
                  <c:v>0.65649920288531483</c:v>
                </c:pt>
                <c:pt idx="149">
                  <c:v>0.65620205332571935</c:v>
                </c:pt>
                <c:pt idx="150">
                  <c:v>0.65617919566728888</c:v>
                </c:pt>
                <c:pt idx="151">
                  <c:v>0.65160766398120329</c:v>
                </c:pt>
                <c:pt idx="152">
                  <c:v>0.65012191618322557</c:v>
                </c:pt>
                <c:pt idx="153">
                  <c:v>0.64584753405673556</c:v>
                </c:pt>
                <c:pt idx="154">
                  <c:v>0.6455960998140009</c:v>
                </c:pt>
                <c:pt idx="155">
                  <c:v>0.64527609259597485</c:v>
                </c:pt>
                <c:pt idx="156">
                  <c:v>0.64527609259597485</c:v>
                </c:pt>
                <c:pt idx="157">
                  <c:v>0.64493322771951844</c:v>
                </c:pt>
                <c:pt idx="158">
                  <c:v>0.64493322771951844</c:v>
                </c:pt>
                <c:pt idx="159">
                  <c:v>0.63967596628052004</c:v>
                </c:pt>
                <c:pt idx="160">
                  <c:v>0.6351958652281563</c:v>
                </c:pt>
                <c:pt idx="161">
                  <c:v>0.63460156610896512</c:v>
                </c:pt>
                <c:pt idx="162">
                  <c:v>0.62945859296211892</c:v>
                </c:pt>
                <c:pt idx="163">
                  <c:v>0.62943573530368857</c:v>
                </c:pt>
                <c:pt idx="164">
                  <c:v>0.62911572808566252</c:v>
                </c:pt>
                <c:pt idx="165">
                  <c:v>0.62911572808566252</c:v>
                </c:pt>
                <c:pt idx="166">
                  <c:v>0.62911572808566252</c:v>
                </c:pt>
                <c:pt idx="167">
                  <c:v>0.62586994058854173</c:v>
                </c:pt>
                <c:pt idx="168">
                  <c:v>0.62586994058854173</c:v>
                </c:pt>
                <c:pt idx="169">
                  <c:v>0.61983551876290888</c:v>
                </c:pt>
                <c:pt idx="170">
                  <c:v>0.61940122325273073</c:v>
                </c:pt>
                <c:pt idx="171">
                  <c:v>0.6150811258093799</c:v>
                </c:pt>
                <c:pt idx="172">
                  <c:v>0.61503541049251909</c:v>
                </c:pt>
                <c:pt idx="173">
                  <c:v>0.61480683390821478</c:v>
                </c:pt>
                <c:pt idx="174">
                  <c:v>0.61396110054628894</c:v>
                </c:pt>
                <c:pt idx="175">
                  <c:v>0.61389252757099766</c:v>
                </c:pt>
                <c:pt idx="176">
                  <c:v>0.61389252757099766</c:v>
                </c:pt>
                <c:pt idx="177">
                  <c:v>0.60941242651863381</c:v>
                </c:pt>
                <c:pt idx="178">
                  <c:v>0.60922956525119043</c:v>
                </c:pt>
                <c:pt idx="179">
                  <c:v>0.60906956164217751</c:v>
                </c:pt>
                <c:pt idx="180">
                  <c:v>0.60895527335002531</c:v>
                </c:pt>
                <c:pt idx="181">
                  <c:v>0.60383515786160946</c:v>
                </c:pt>
                <c:pt idx="182">
                  <c:v>0.60378944254474864</c:v>
                </c:pt>
                <c:pt idx="183">
                  <c:v>0.60330943171770968</c:v>
                </c:pt>
                <c:pt idx="184">
                  <c:v>0.60330943171770968</c:v>
                </c:pt>
                <c:pt idx="185">
                  <c:v>0.60287513620753153</c:v>
                </c:pt>
                <c:pt idx="186">
                  <c:v>0.59958363339355003</c:v>
                </c:pt>
                <c:pt idx="187">
                  <c:v>0.59951506041825864</c:v>
                </c:pt>
                <c:pt idx="188">
                  <c:v>0.59873790003162419</c:v>
                </c:pt>
                <c:pt idx="189">
                  <c:v>0.5984407504720286</c:v>
                </c:pt>
                <c:pt idx="190">
                  <c:v>0.59816645857086348</c:v>
                </c:pt>
                <c:pt idx="191">
                  <c:v>0.59373207283536056</c:v>
                </c:pt>
                <c:pt idx="192">
                  <c:v>0.5935263539094866</c:v>
                </c:pt>
                <c:pt idx="193">
                  <c:v>0.58829195012891877</c:v>
                </c:pt>
                <c:pt idx="194">
                  <c:v>0.5876976510097276</c:v>
                </c:pt>
                <c:pt idx="195">
                  <c:v>0.5874690744254234</c:v>
                </c:pt>
                <c:pt idx="196">
                  <c:v>0.58737764379170165</c:v>
                </c:pt>
                <c:pt idx="197">
                  <c:v>0.58721764018268863</c:v>
                </c:pt>
                <c:pt idx="198">
                  <c:v>0.58719478252425816</c:v>
                </c:pt>
                <c:pt idx="199">
                  <c:v>0.58712620954896688</c:v>
                </c:pt>
                <c:pt idx="200">
                  <c:v>0.58344612654166805</c:v>
                </c:pt>
                <c:pt idx="201">
                  <c:v>0.58324040761579421</c:v>
                </c:pt>
                <c:pt idx="202">
                  <c:v>0.58271468147189442</c:v>
                </c:pt>
                <c:pt idx="203">
                  <c:v>0.58253182020445093</c:v>
                </c:pt>
                <c:pt idx="204">
                  <c:v>0.58253182020445093</c:v>
                </c:pt>
                <c:pt idx="205">
                  <c:v>0.58234895893700755</c:v>
                </c:pt>
                <c:pt idx="206">
                  <c:v>0.58230324362014674</c:v>
                </c:pt>
                <c:pt idx="207">
                  <c:v>0.58223467064485535</c:v>
                </c:pt>
                <c:pt idx="208">
                  <c:v>0.58221181298642499</c:v>
                </c:pt>
                <c:pt idx="209">
                  <c:v>0.58207466703584243</c:v>
                </c:pt>
                <c:pt idx="210">
                  <c:v>0.58200609406055115</c:v>
                </c:pt>
                <c:pt idx="211">
                  <c:v>0.5785088723206957</c:v>
                </c:pt>
                <c:pt idx="212">
                  <c:v>0.57823458041953057</c:v>
                </c:pt>
                <c:pt idx="213">
                  <c:v>0.57823458041953057</c:v>
                </c:pt>
                <c:pt idx="214">
                  <c:v>0.57791457320150452</c:v>
                </c:pt>
                <c:pt idx="215">
                  <c:v>0.57791457320150452</c:v>
                </c:pt>
                <c:pt idx="216">
                  <c:v>0.57652025603724844</c:v>
                </c:pt>
                <c:pt idx="217">
                  <c:v>0.57652025603724844</c:v>
                </c:pt>
                <c:pt idx="218">
                  <c:v>0.57629167945294424</c:v>
                </c:pt>
                <c:pt idx="219">
                  <c:v>0.56726290437292526</c:v>
                </c:pt>
                <c:pt idx="220">
                  <c:v>0.56726290437292526</c:v>
                </c:pt>
                <c:pt idx="221">
                  <c:v>0.56726290437292526</c:v>
                </c:pt>
                <c:pt idx="222">
                  <c:v>0.56593716018396045</c:v>
                </c:pt>
                <c:pt idx="223">
                  <c:v>0.56230279249352244</c:v>
                </c:pt>
                <c:pt idx="224">
                  <c:v>0.55578835984085062</c:v>
                </c:pt>
                <c:pt idx="225">
                  <c:v>0.5555140679396855</c:v>
                </c:pt>
                <c:pt idx="226">
                  <c:v>0.5548740535036335</c:v>
                </c:pt>
                <c:pt idx="227">
                  <c:v>0.55176541195709539</c:v>
                </c:pt>
                <c:pt idx="228">
                  <c:v>0.54591385139890591</c:v>
                </c:pt>
                <c:pt idx="229">
                  <c:v>0.54573099013146242</c:v>
                </c:pt>
                <c:pt idx="230">
                  <c:v>0.54490811442796705</c:v>
                </c:pt>
                <c:pt idx="231">
                  <c:v>0.54070230527676832</c:v>
                </c:pt>
                <c:pt idx="232">
                  <c:v>0.53946799172152526</c:v>
                </c:pt>
                <c:pt idx="233">
                  <c:v>0.53914798450349921</c:v>
                </c:pt>
                <c:pt idx="234">
                  <c:v>0.53512503661974398</c:v>
                </c:pt>
                <c:pt idx="235">
                  <c:v>0.52877060757608518</c:v>
                </c:pt>
                <c:pt idx="236">
                  <c:v>0.52851917333335041</c:v>
                </c:pt>
                <c:pt idx="237">
                  <c:v>0.52849631567492006</c:v>
                </c:pt>
                <c:pt idx="238">
                  <c:v>0.52360477677080852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5-4513-9058-6E12C3304A73}"/>
            </c:ext>
          </c:extLst>
        </c:ser>
        <c:ser>
          <c:idx val="12"/>
          <c:order val="12"/>
          <c:tx>
            <c:strRef>
              <c:f>'Active 1'!$T$20</c:f>
              <c:strCache>
                <c:ptCount val="1"/>
                <c:pt idx="0">
                  <c:v>BAD-P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1'!$T$21:$T$2530</c:f>
              <c:numCache>
                <c:formatCode>General</c:formatCode>
                <c:ptCount val="2510"/>
                <c:pt idx="51">
                  <c:v>-0.61828259999310831</c:v>
                </c:pt>
                <c:pt idx="100">
                  <c:v>4.1472000011708587E-3</c:v>
                </c:pt>
                <c:pt idx="205">
                  <c:v>-0.64939880000019912</c:v>
                </c:pt>
                <c:pt idx="211">
                  <c:v>0.71005800000421004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F5-4513-9058-6E12C3304A73}"/>
            </c:ext>
          </c:extLst>
        </c:ser>
        <c:ser>
          <c:idx val="13"/>
          <c:order val="13"/>
          <c:tx>
            <c:strRef>
              <c:f>'Active 1'!$U$20</c:f>
              <c:strCache>
                <c:ptCount val="1"/>
                <c:pt idx="0">
                  <c:v>BAD-S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1'!$F$21:$F$2530</c:f>
              <c:numCache>
                <c:formatCode>General</c:formatCode>
                <c:ptCount val="2510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1'!$U$21:$U$2530</c:f>
              <c:numCache>
                <c:formatCode>General</c:formatCode>
                <c:ptCount val="2510"/>
                <c:pt idx="37">
                  <c:v>-0.77704319999611471</c:v>
                </c:pt>
                <c:pt idx="77">
                  <c:v>4.4315800005279016E-2</c:v>
                </c:pt>
                <c:pt idx="209">
                  <c:v>0.25024239999765996</c:v>
                </c:pt>
                <c:pt idx="210">
                  <c:v>0.72359020000294549</c:v>
                </c:pt>
                <c:pt idx="216">
                  <c:v>0.66191419999813661</c:v>
                </c:pt>
                <c:pt idx="217">
                  <c:v>0.66241420000005746</c:v>
                </c:pt>
                <c:pt idx="237">
                  <c:v>2.42668000064441E-2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F5-4513-9058-6E12C3304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895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1'!$Q$21:$Q$2530</c15:sqref>
                        </c15:formulaRef>
                      </c:ext>
                    </c:extLst>
                    <c:numCache>
                      <c:formatCode>m/d/yyyy</c:formatCode>
                      <c:ptCount val="2510"/>
                      <c:pt idx="0">
                        <c:v>11365.779999999999</c:v>
                      </c:pt>
                      <c:pt idx="1">
                        <c:v>11724.93</c:v>
                      </c:pt>
                      <c:pt idx="2">
                        <c:v>11961.14</c:v>
                      </c:pt>
                      <c:pt idx="3">
                        <c:v>13964.830000000002</c:v>
                      </c:pt>
                      <c:pt idx="4">
                        <c:v>14201.09</c:v>
                      </c:pt>
                      <c:pt idx="5">
                        <c:v>14601.2</c:v>
                      </c:pt>
                      <c:pt idx="6">
                        <c:v>14616.93</c:v>
                      </c:pt>
                      <c:pt idx="7">
                        <c:v>14620.119999999999</c:v>
                      </c:pt>
                      <c:pt idx="8">
                        <c:v>17991.053</c:v>
                      </c:pt>
                      <c:pt idx="9">
                        <c:v>21213.911999999997</c:v>
                      </c:pt>
                      <c:pt idx="10">
                        <c:v>21213.921999999999</c:v>
                      </c:pt>
                      <c:pt idx="11">
                        <c:v>21610.868000000002</c:v>
                      </c:pt>
                      <c:pt idx="12">
                        <c:v>22263.008000000002</c:v>
                      </c:pt>
                      <c:pt idx="13">
                        <c:v>22300.807999999997</c:v>
                      </c:pt>
                      <c:pt idx="14">
                        <c:v>22300.809999999998</c:v>
                      </c:pt>
                      <c:pt idx="15">
                        <c:v>22300.813999999998</c:v>
                      </c:pt>
                      <c:pt idx="16">
                        <c:v>22344.910000000003</c:v>
                      </c:pt>
                      <c:pt idx="17">
                        <c:v>22344.911</c:v>
                      </c:pt>
                      <c:pt idx="18">
                        <c:v>22559.089999999997</c:v>
                      </c:pt>
                      <c:pt idx="19">
                        <c:v>22641.055999999997</c:v>
                      </c:pt>
                      <c:pt idx="20">
                        <c:v>22641.057999999997</c:v>
                      </c:pt>
                      <c:pt idx="21">
                        <c:v>22678.82</c:v>
                      </c:pt>
                      <c:pt idx="22">
                        <c:v>23327.034</c:v>
                      </c:pt>
                      <c:pt idx="23">
                        <c:v>23387.731</c:v>
                      </c:pt>
                      <c:pt idx="24">
                        <c:v>23412.8995</c:v>
                      </c:pt>
                      <c:pt idx="25">
                        <c:v>23434.950599999996</c:v>
                      </c:pt>
                      <c:pt idx="26">
                        <c:v>23434.953500000003</c:v>
                      </c:pt>
                      <c:pt idx="27">
                        <c:v>23764.947999999997</c:v>
                      </c:pt>
                      <c:pt idx="28">
                        <c:v>24102.0383</c:v>
                      </c:pt>
                      <c:pt idx="29">
                        <c:v>24120.941099999996</c:v>
                      </c:pt>
                      <c:pt idx="30">
                        <c:v>24165.849000000002</c:v>
                      </c:pt>
                      <c:pt idx="31">
                        <c:v>24517.896999999997</c:v>
                      </c:pt>
                      <c:pt idx="32">
                        <c:v>25255.8917</c:v>
                      </c:pt>
                      <c:pt idx="33">
                        <c:v>25536.281999999999</c:v>
                      </c:pt>
                      <c:pt idx="34">
                        <c:v>25867.072999999997</c:v>
                      </c:pt>
                      <c:pt idx="35">
                        <c:v>25908.031999999999</c:v>
                      </c:pt>
                      <c:pt idx="36">
                        <c:v>25926.934000000001</c:v>
                      </c:pt>
                      <c:pt idx="37">
                        <c:v>25963.959000000003</c:v>
                      </c:pt>
                      <c:pt idx="38">
                        <c:v>26008.841999999997</c:v>
                      </c:pt>
                      <c:pt idx="39">
                        <c:v>26330.184099999999</c:v>
                      </c:pt>
                      <c:pt idx="40">
                        <c:v>26330.184159999997</c:v>
                      </c:pt>
                      <c:pt idx="41">
                        <c:v>26345.1155</c:v>
                      </c:pt>
                      <c:pt idx="42">
                        <c:v>26386.887999999999</c:v>
                      </c:pt>
                      <c:pt idx="43">
                        <c:v>26557.013599999998</c:v>
                      </c:pt>
                      <c:pt idx="44">
                        <c:v>26657.004300000001</c:v>
                      </c:pt>
                      <c:pt idx="45">
                        <c:v>26657.004699999998</c:v>
                      </c:pt>
                      <c:pt idx="46">
                        <c:v>26657.004800000002</c:v>
                      </c:pt>
                      <c:pt idx="47">
                        <c:v>26664.129000000001</c:v>
                      </c:pt>
                      <c:pt idx="48">
                        <c:v>26698.786</c:v>
                      </c:pt>
                      <c:pt idx="49">
                        <c:v>26941.364800000003</c:v>
                      </c:pt>
                      <c:pt idx="50">
                        <c:v>26978.344100000002</c:v>
                      </c:pt>
                      <c:pt idx="51">
                        <c:v>27036.834000000003</c:v>
                      </c:pt>
                      <c:pt idx="52">
                        <c:v>27038.2019</c:v>
                      </c:pt>
                      <c:pt idx="53">
                        <c:v>27042.177799999998</c:v>
                      </c:pt>
                      <c:pt idx="54">
                        <c:v>27050.822</c:v>
                      </c:pt>
                      <c:pt idx="55">
                        <c:v>27076.834000000003</c:v>
                      </c:pt>
                      <c:pt idx="56">
                        <c:v>27098.885999999999</c:v>
                      </c:pt>
                      <c:pt idx="57">
                        <c:v>27139.839</c:v>
                      </c:pt>
                      <c:pt idx="58">
                        <c:v>27432.830399999999</c:v>
                      </c:pt>
                      <c:pt idx="59">
                        <c:v>27810.885000000002</c:v>
                      </c:pt>
                      <c:pt idx="60">
                        <c:v>27851.832999999999</c:v>
                      </c:pt>
                      <c:pt idx="61">
                        <c:v>28110.173000000003</c:v>
                      </c:pt>
                      <c:pt idx="62">
                        <c:v>28154.273000000001</c:v>
                      </c:pt>
                      <c:pt idx="63">
                        <c:v>28440.959999999999</c:v>
                      </c:pt>
                      <c:pt idx="64">
                        <c:v>28762.309999999998</c:v>
                      </c:pt>
                      <c:pt idx="65">
                        <c:v>29241.152000000002</c:v>
                      </c:pt>
                      <c:pt idx="66">
                        <c:v>29263.226000000002</c:v>
                      </c:pt>
                      <c:pt idx="67">
                        <c:v>29571.961900000002</c:v>
                      </c:pt>
                      <c:pt idx="68">
                        <c:v>29612.913699999997</c:v>
                      </c:pt>
                      <c:pt idx="69">
                        <c:v>30009.866999999998</c:v>
                      </c:pt>
                      <c:pt idx="70">
                        <c:v>30016.171999999999</c:v>
                      </c:pt>
                      <c:pt idx="71">
                        <c:v>30387.917999999998</c:v>
                      </c:pt>
                      <c:pt idx="72">
                        <c:v>30387.921999999999</c:v>
                      </c:pt>
                      <c:pt idx="73">
                        <c:v>31040.061999999998</c:v>
                      </c:pt>
                      <c:pt idx="74">
                        <c:v>31125.118999999999</c:v>
                      </c:pt>
                      <c:pt idx="75">
                        <c:v>31125.120000000003</c:v>
                      </c:pt>
                      <c:pt idx="76">
                        <c:v>31418.11</c:v>
                      </c:pt>
                      <c:pt idx="77">
                        <c:v>31422.874000000003</c:v>
                      </c:pt>
                      <c:pt idx="78">
                        <c:v>31796.161999999997</c:v>
                      </c:pt>
                      <c:pt idx="79">
                        <c:v>31808.754999999997</c:v>
                      </c:pt>
                      <c:pt idx="80">
                        <c:v>31808.756000000001</c:v>
                      </c:pt>
                      <c:pt idx="81">
                        <c:v>31808.756999999998</c:v>
                      </c:pt>
                      <c:pt idx="82">
                        <c:v>31808.760000000002</c:v>
                      </c:pt>
                      <c:pt idx="83">
                        <c:v>31808.764000000003</c:v>
                      </c:pt>
                      <c:pt idx="84">
                        <c:v>31808.764999999999</c:v>
                      </c:pt>
                      <c:pt idx="85">
                        <c:v>31808.766000000003</c:v>
                      </c:pt>
                      <c:pt idx="86">
                        <c:v>31808.769</c:v>
                      </c:pt>
                      <c:pt idx="87">
                        <c:v>31840.260999999999</c:v>
                      </c:pt>
                      <c:pt idx="88">
                        <c:v>32114.34835</c:v>
                      </c:pt>
                      <c:pt idx="89">
                        <c:v>32114.348400000003</c:v>
                      </c:pt>
                      <c:pt idx="90">
                        <c:v>32133.248</c:v>
                      </c:pt>
                      <c:pt idx="91">
                        <c:v>32152.152000000002</c:v>
                      </c:pt>
                      <c:pt idx="92">
                        <c:v>32186.813999999998</c:v>
                      </c:pt>
                      <c:pt idx="93">
                        <c:v>32215.161</c:v>
                      </c:pt>
                      <c:pt idx="94">
                        <c:v>32464.044900000001</c:v>
                      </c:pt>
                      <c:pt idx="95">
                        <c:v>32464.044900000001</c:v>
                      </c:pt>
                      <c:pt idx="96">
                        <c:v>32464.045100000003</c:v>
                      </c:pt>
                      <c:pt idx="97">
                        <c:v>32464.045100000003</c:v>
                      </c:pt>
                      <c:pt idx="98">
                        <c:v>32489.247799999997</c:v>
                      </c:pt>
                      <c:pt idx="99">
                        <c:v>32489.247819999997</c:v>
                      </c:pt>
                      <c:pt idx="100">
                        <c:v>32586.912100000001</c:v>
                      </c:pt>
                      <c:pt idx="101">
                        <c:v>32586.912100000001</c:v>
                      </c:pt>
                      <c:pt idx="102">
                        <c:v>32822.304499999998</c:v>
                      </c:pt>
                      <c:pt idx="103">
                        <c:v>32822.304539999997</c:v>
                      </c:pt>
                      <c:pt idx="104">
                        <c:v>32879.896000000001</c:v>
                      </c:pt>
                      <c:pt idx="105">
                        <c:v>32879.899899999997</c:v>
                      </c:pt>
                      <c:pt idx="106">
                        <c:v>32905.095999999998</c:v>
                      </c:pt>
                      <c:pt idx="107">
                        <c:v>32920.856</c:v>
                      </c:pt>
                      <c:pt idx="108">
                        <c:v>32920.875</c:v>
                      </c:pt>
                      <c:pt idx="109">
                        <c:v>32927.154999999999</c:v>
                      </c:pt>
                      <c:pt idx="110">
                        <c:v>33254.797500000001</c:v>
                      </c:pt>
                      <c:pt idx="111">
                        <c:v>33254.798000000003</c:v>
                      </c:pt>
                      <c:pt idx="112">
                        <c:v>33254.800900000002</c:v>
                      </c:pt>
                      <c:pt idx="113">
                        <c:v>33257.947999999997</c:v>
                      </c:pt>
                      <c:pt idx="114">
                        <c:v>33261.091999999997</c:v>
                      </c:pt>
                      <c:pt idx="115">
                        <c:v>33261.099199999997</c:v>
                      </c:pt>
                      <c:pt idx="116">
                        <c:v>33261.099240000003</c:v>
                      </c:pt>
                      <c:pt idx="117">
                        <c:v>33264.251250000001</c:v>
                      </c:pt>
                      <c:pt idx="118">
                        <c:v>33264.251300000004</c:v>
                      </c:pt>
                      <c:pt idx="119">
                        <c:v>33339.857000000004</c:v>
                      </c:pt>
                      <c:pt idx="120">
                        <c:v>33587.849000000002</c:v>
                      </c:pt>
                      <c:pt idx="121">
                        <c:v>33613.944000000003</c:v>
                      </c:pt>
                      <c:pt idx="122">
                        <c:v>33632.845999999998</c:v>
                      </c:pt>
                      <c:pt idx="123">
                        <c:v>33632.847999999998</c:v>
                      </c:pt>
                      <c:pt idx="124">
                        <c:v>33673.811999999998</c:v>
                      </c:pt>
                      <c:pt idx="125">
                        <c:v>33965.879000000001</c:v>
                      </c:pt>
                      <c:pt idx="126">
                        <c:v>33995.148000000001</c:v>
                      </c:pt>
                      <c:pt idx="127">
                        <c:v>34329.095999999998</c:v>
                      </c:pt>
                      <c:pt idx="128">
                        <c:v>34703.083299999998</c:v>
                      </c:pt>
                      <c:pt idx="129">
                        <c:v>34706.233800000002</c:v>
                      </c:pt>
                      <c:pt idx="130">
                        <c:v>34707.142699999997</c:v>
                      </c:pt>
                      <c:pt idx="131">
                        <c:v>34740.885600000001</c:v>
                      </c:pt>
                      <c:pt idx="132">
                        <c:v>34741.796600000001</c:v>
                      </c:pt>
                      <c:pt idx="133">
                        <c:v>34744.9476</c:v>
                      </c:pt>
                      <c:pt idx="134">
                        <c:v>34763.850200000001</c:v>
                      </c:pt>
                      <c:pt idx="135">
                        <c:v>34781.845800000003</c:v>
                      </c:pt>
                      <c:pt idx="136">
                        <c:v>35075.752999999997</c:v>
                      </c:pt>
                      <c:pt idx="137">
                        <c:v>35119.8508</c:v>
                      </c:pt>
                      <c:pt idx="138">
                        <c:v>35119.8534</c:v>
                      </c:pt>
                      <c:pt idx="139">
                        <c:v>35119.858999999997</c:v>
                      </c:pt>
                      <c:pt idx="140">
                        <c:v>35453.800000000003</c:v>
                      </c:pt>
                      <c:pt idx="141">
                        <c:v>35456.942999999999</c:v>
                      </c:pt>
                      <c:pt idx="142">
                        <c:v>35475.8442</c:v>
                      </c:pt>
                      <c:pt idx="143">
                        <c:v>35475.844599999997</c:v>
                      </c:pt>
                      <c:pt idx="144">
                        <c:v>35475.853000000003</c:v>
                      </c:pt>
                      <c:pt idx="145">
                        <c:v>35497.893799999998</c:v>
                      </c:pt>
                      <c:pt idx="146">
                        <c:v>35708.051899999999</c:v>
                      </c:pt>
                      <c:pt idx="147">
                        <c:v>35731.021699999998</c:v>
                      </c:pt>
                      <c:pt idx="148">
                        <c:v>35809.796000000002</c:v>
                      </c:pt>
                      <c:pt idx="149">
                        <c:v>35830.917699999998</c:v>
                      </c:pt>
                      <c:pt idx="150">
                        <c:v>35831.842299999997</c:v>
                      </c:pt>
                      <c:pt idx="151">
                        <c:v>36146.892</c:v>
                      </c:pt>
                      <c:pt idx="152">
                        <c:v>36249.913999999997</c:v>
                      </c:pt>
                      <c:pt idx="153">
                        <c:v>36543.832999999999</c:v>
                      </c:pt>
                      <c:pt idx="154">
                        <c:v>36561.803200000002</c:v>
                      </c:pt>
                      <c:pt idx="155">
                        <c:v>36583.856</c:v>
                      </c:pt>
                      <c:pt idx="156">
                        <c:v>36583.868999999999</c:v>
                      </c:pt>
                      <c:pt idx="157">
                        <c:v>36606.843000000001</c:v>
                      </c:pt>
                      <c:pt idx="158">
                        <c:v>36606.843000000001</c:v>
                      </c:pt>
                      <c:pt idx="159">
                        <c:v>36969.146000000001</c:v>
                      </c:pt>
                      <c:pt idx="160">
                        <c:v>37277.885199999997</c:v>
                      </c:pt>
                      <c:pt idx="161">
                        <c:v>37318.840600000003</c:v>
                      </c:pt>
                      <c:pt idx="162">
                        <c:v>37673.8848</c:v>
                      </c:pt>
                      <c:pt idx="163">
                        <c:v>37674.838300000003</c:v>
                      </c:pt>
                      <c:pt idx="164">
                        <c:v>37696.89</c:v>
                      </c:pt>
                      <c:pt idx="165">
                        <c:v>37696.891000000003</c:v>
                      </c:pt>
                      <c:pt idx="166">
                        <c:v>37696.891300000003</c:v>
                      </c:pt>
                      <c:pt idx="167">
                        <c:v>37920.5726</c:v>
                      </c:pt>
                      <c:pt idx="168">
                        <c:v>37920.5726</c:v>
                      </c:pt>
                      <c:pt idx="169">
                        <c:v>38336.426599999999</c:v>
                      </c:pt>
                      <c:pt idx="170">
                        <c:v>38366.966200000003</c:v>
                      </c:pt>
                      <c:pt idx="171">
                        <c:v>38664.070449999999</c:v>
                      </c:pt>
                      <c:pt idx="172">
                        <c:v>38667.221400000002</c:v>
                      </c:pt>
                      <c:pt idx="173">
                        <c:v>38682.972800000003</c:v>
                      </c:pt>
                      <c:pt idx="174">
                        <c:v>38741.860200000003</c:v>
                      </c:pt>
                      <c:pt idx="175">
                        <c:v>38745.968000000001</c:v>
                      </c:pt>
                      <c:pt idx="176">
                        <c:v>38745.981299999999</c:v>
                      </c:pt>
                      <c:pt idx="177">
                        <c:v>39054.721599999997</c:v>
                      </c:pt>
                      <c:pt idx="178">
                        <c:v>39067.324200000003</c:v>
                      </c:pt>
                      <c:pt idx="179">
                        <c:v>39078.948299999996</c:v>
                      </c:pt>
                      <c:pt idx="180">
                        <c:v>39086.226699999999</c:v>
                      </c:pt>
                      <c:pt idx="181">
                        <c:v>39439.073799999998</c:v>
                      </c:pt>
                      <c:pt idx="182">
                        <c:v>39442.224000000002</c:v>
                      </c:pt>
                      <c:pt idx="183">
                        <c:v>39475.894999999997</c:v>
                      </c:pt>
                      <c:pt idx="184">
                        <c:v>39475.895700000001</c:v>
                      </c:pt>
                      <c:pt idx="185">
                        <c:v>39505.232600000003</c:v>
                      </c:pt>
                      <c:pt idx="186">
                        <c:v>39732.062899999997</c:v>
                      </c:pt>
                      <c:pt idx="187">
                        <c:v>39737.375500000002</c:v>
                      </c:pt>
                      <c:pt idx="188">
                        <c:v>39790.934399999998</c:v>
                      </c:pt>
                      <c:pt idx="189">
                        <c:v>39810.823499999999</c:v>
                      </c:pt>
                      <c:pt idx="190">
                        <c:v>39829.7258</c:v>
                      </c:pt>
                      <c:pt idx="191">
                        <c:v>40135.316700000003</c:v>
                      </c:pt>
                      <c:pt idx="192">
                        <c:v>40150.075599999996</c:v>
                      </c:pt>
                      <c:pt idx="193">
                        <c:v>40510.216999999997</c:v>
                      </c:pt>
                      <c:pt idx="194">
                        <c:v>40551.172400000003</c:v>
                      </c:pt>
                      <c:pt idx="195">
                        <c:v>40566.925499999998</c:v>
                      </c:pt>
                      <c:pt idx="196">
                        <c:v>40573.227400000003</c:v>
                      </c:pt>
                      <c:pt idx="197">
                        <c:v>40584.823600000003</c:v>
                      </c:pt>
                      <c:pt idx="198">
                        <c:v>40585.827100000002</c:v>
                      </c:pt>
                      <c:pt idx="199">
                        <c:v>40591.123500000002</c:v>
                      </c:pt>
                      <c:pt idx="200">
                        <c:v>40844.161870000004</c:v>
                      </c:pt>
                      <c:pt idx="201">
                        <c:v>40858.905120000003</c:v>
                      </c:pt>
                      <c:pt idx="202">
                        <c:v>40894.568800000001</c:v>
                      </c:pt>
                      <c:pt idx="203">
                        <c:v>40907.170100000003</c:v>
                      </c:pt>
                      <c:pt idx="204">
                        <c:v>40907.170100000003</c:v>
                      </c:pt>
                      <c:pt idx="205">
                        <c:v>40919.1057</c:v>
                      </c:pt>
                      <c:pt idx="206">
                        <c:v>40922.922200000001</c:v>
                      </c:pt>
                      <c:pt idx="207">
                        <c:v>40928.213600000003</c:v>
                      </c:pt>
                      <c:pt idx="208">
                        <c:v>40929.224399999999</c:v>
                      </c:pt>
                      <c:pt idx="209">
                        <c:v>40938.907829999996</c:v>
                      </c:pt>
                      <c:pt idx="210">
                        <c:v>40944.106800000001</c:v>
                      </c:pt>
                      <c:pt idx="211">
                        <c:v>41185.1</c:v>
                      </c:pt>
                      <c:pt idx="212">
                        <c:v>41203.309099999999</c:v>
                      </c:pt>
                      <c:pt idx="213">
                        <c:v>41203.309200000003</c:v>
                      </c:pt>
                      <c:pt idx="214">
                        <c:v>41225.3629</c:v>
                      </c:pt>
                      <c:pt idx="215">
                        <c:v>41225.3629</c:v>
                      </c:pt>
                      <c:pt idx="216">
                        <c:v>41322.094899999996</c:v>
                      </c:pt>
                      <c:pt idx="217">
                        <c:v>41322.095399999998</c:v>
                      </c:pt>
                      <c:pt idx="218">
                        <c:v>41337.094299999997</c:v>
                      </c:pt>
                      <c:pt idx="219">
                        <c:v>41959.411099999998</c:v>
                      </c:pt>
                      <c:pt idx="220">
                        <c:v>41959.411099999998</c:v>
                      </c:pt>
                      <c:pt idx="221">
                        <c:v>41959.411099999998</c:v>
                      </c:pt>
                      <c:pt idx="222">
                        <c:v>42050.773099999999</c:v>
                      </c:pt>
                      <c:pt idx="223">
                        <c:v>42301.770400000001</c:v>
                      </c:pt>
                      <c:pt idx="224">
                        <c:v>42750.166599999997</c:v>
                      </c:pt>
                      <c:pt idx="225">
                        <c:v>42769.069300000003</c:v>
                      </c:pt>
                      <c:pt idx="226">
                        <c:v>42813.176299999999</c:v>
                      </c:pt>
                      <c:pt idx="227">
                        <c:v>43027.404300000002</c:v>
                      </c:pt>
                      <c:pt idx="228">
                        <c:v>43430.658239999997</c:v>
                      </c:pt>
                      <c:pt idx="229">
                        <c:v>43443.259700000002</c:v>
                      </c:pt>
                      <c:pt idx="230">
                        <c:v>43499.967900000003</c:v>
                      </c:pt>
                      <c:pt idx="231">
                        <c:v>43789.806490000003</c:v>
                      </c:pt>
                      <c:pt idx="232">
                        <c:v>43874.867700000003</c:v>
                      </c:pt>
                      <c:pt idx="233">
                        <c:v>43896.9205</c:v>
                      </c:pt>
                      <c:pt idx="234">
                        <c:v>44174.158000000003</c:v>
                      </c:pt>
                      <c:pt idx="235">
                        <c:v>44612.066700000003</c:v>
                      </c:pt>
                      <c:pt idx="236">
                        <c:v>44629.883999999998</c:v>
                      </c:pt>
                      <c:pt idx="237">
                        <c:v>44630.968000000001</c:v>
                      </c:pt>
                      <c:pt idx="238">
                        <c:v>44968.064599999998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54F5-4513-9058-6E12C3304A73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  <c:pt idx="0">
                        <c:v>Primary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1'!$R$21:$R$2530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6.6140000002633315E-2</c:v>
                      </c:pt>
                      <c:pt idx="1">
                        <c:v>6.8852800002787262E-2</c:v>
                      </c:pt>
                      <c:pt idx="2">
                        <c:v>-2.2571999979845714E-3</c:v>
                      </c:pt>
                      <c:pt idx="3">
                        <c:v>2.3930000003019813E-2</c:v>
                      </c:pt>
                      <c:pt idx="4">
                        <c:v>2.8200000051583629E-3</c:v>
                      </c:pt>
                      <c:pt idx="5">
                        <c:v>1.0140400005184347E-2</c:v>
                      </c:pt>
                      <c:pt idx="6">
                        <c:v>-1.1933599998883437E-2</c:v>
                      </c:pt>
                      <c:pt idx="7">
                        <c:v>2.7651600004901411E-2</c:v>
                      </c:pt>
                      <c:pt idx="8">
                        <c:v>1.6815599999972619E-2</c:v>
                      </c:pt>
                      <c:pt idx="9">
                        <c:v>1.4751999988220632E-3</c:v>
                      </c:pt>
                      <c:pt idx="10">
                        <c:v>1.1475200000859331E-2</c:v>
                      </c:pt>
                      <c:pt idx="11">
                        <c:v>5.2104000060353428E-3</c:v>
                      </c:pt>
                      <c:pt idx="12">
                        <c:v>9.3468000050052069E-3</c:v>
                      </c:pt>
                      <c:pt idx="13">
                        <c:v>4.3692000035662204E-3</c:v>
                      </c:pt>
                      <c:pt idx="14">
                        <c:v>6.369200003973674E-3</c:v>
                      </c:pt>
                      <c:pt idx="15">
                        <c:v>1.0369200004788581E-2</c:v>
                      </c:pt>
                      <c:pt idx="16">
                        <c:v>5.6200000835815445E-4</c:v>
                      </c:pt>
                      <c:pt idx="17">
                        <c:v>1.5620000049239025E-3</c:v>
                      </c:pt>
                      <c:pt idx="18">
                        <c:v>-4.764440000144532E-2</c:v>
                      </c:pt>
                      <c:pt idx="19">
                        <c:v>7.5708000003942288E-3</c:v>
                      </c:pt>
                      <c:pt idx="20">
                        <c:v>9.5708000008016825E-3</c:v>
                      </c:pt>
                      <c:pt idx="21">
                        <c:v>-3.3406800001102965E-2</c:v>
                      </c:pt>
                      <c:pt idx="23">
                        <c:v>3.4263200002897065E-2</c:v>
                      </c:pt>
                      <c:pt idx="24">
                        <c:v>-5.5520000023534521E-4</c:v>
                      </c:pt>
                      <c:pt idx="25">
                        <c:v>-2.3588000040035695E-3</c:v>
                      </c:pt>
                      <c:pt idx="26">
                        <c:v>5.4120000277180225E-4</c:v>
                      </c:pt>
                      <c:pt idx="30">
                        <c:v>-1.9239999528508633E-4</c:v>
                      </c:pt>
                      <c:pt idx="32">
                        <c:v>-1.0131999952136539E-3</c:v>
                      </c:pt>
                      <c:pt idx="33">
                        <c:v>2.3695999989286065E-3</c:v>
                      </c:pt>
                      <c:pt idx="34">
                        <c:v>-1.843999998527579E-4</c:v>
                      </c:pt>
                      <c:pt idx="35">
                        <c:v>3.4232000034535304E-3</c:v>
                      </c:pt>
                      <c:pt idx="36">
                        <c:v>2.9344000067794695E-3</c:v>
                      </c:pt>
                      <c:pt idx="38">
                        <c:v>1.4959999680286273E-4</c:v>
                      </c:pt>
                      <c:pt idx="39">
                        <c:v>-5.999999848427251E-5</c:v>
                      </c:pt>
                      <c:pt idx="40">
                        <c:v>0</c:v>
                      </c:pt>
                      <c:pt idx="42">
                        <c:v>-3.6264000009396113E-3</c:v>
                      </c:pt>
                      <c:pt idx="43">
                        <c:v>-4.2559999565128237E-4</c:v>
                      </c:pt>
                      <c:pt idx="47">
                        <c:v>8.7120000534923747E-4</c:v>
                      </c:pt>
                      <c:pt idx="48">
                        <c:v>3.3084000024246052E-3</c:v>
                      </c:pt>
                      <c:pt idx="49">
                        <c:v>1.6880000475794077E-4</c:v>
                      </c:pt>
                      <c:pt idx="53">
                        <c:v>-1.0479999764356762E-4</c:v>
                      </c:pt>
                      <c:pt idx="55">
                        <c:v>1.5324000050895847E-3</c:v>
                      </c:pt>
                      <c:pt idx="56">
                        <c:v>6.2880000041332096E-4</c:v>
                      </c:pt>
                      <c:pt idx="57">
                        <c:v>-1.7635999975027516E-3</c:v>
                      </c:pt>
                      <c:pt idx="58">
                        <c:v>1.0600000023259781E-3</c:v>
                      </c:pt>
                      <c:pt idx="59">
                        <c:v>5.8840000056079589E-3</c:v>
                      </c:pt>
                      <c:pt idx="60">
                        <c:v>-1.5083999969647266E-3</c:v>
                      </c:pt>
                      <c:pt idx="61">
                        <c:v>4.478000002563931E-3</c:v>
                      </c:pt>
                      <c:pt idx="62">
                        <c:v>-1.3291999930515885E-3</c:v>
                      </c:pt>
                      <c:pt idx="63">
                        <c:v>-2.0759999970323406E-3</c:v>
                      </c:pt>
                      <c:pt idx="64">
                        <c:v>5.6143999972846359E-3</c:v>
                      </c:pt>
                      <c:pt idx="65">
                        <c:v>-1.5435199995408766E-2</c:v>
                      </c:pt>
                      <c:pt idx="66">
                        <c:v>5.6612000043969601E-3</c:v>
                      </c:pt>
                      <c:pt idx="67">
                        <c:v>9.1080000129295513E-4</c:v>
                      </c:pt>
                      <c:pt idx="68">
                        <c:v>-2.6816000026883557E-3</c:v>
                      </c:pt>
                      <c:pt idx="69">
                        <c:v>-1.6464000000269152E-3</c:v>
                      </c:pt>
                      <c:pt idx="70">
                        <c:v>2.524000003177207E-3</c:v>
                      </c:pt>
                      <c:pt idx="71">
                        <c:v>-4.2240000038873404E-4</c:v>
                      </c:pt>
                      <c:pt idx="72">
                        <c:v>3.5776000004261732E-3</c:v>
                      </c:pt>
                      <c:pt idx="73">
                        <c:v>7.7139999993960373E-3</c:v>
                      </c:pt>
                      <c:pt idx="74">
                        <c:v>3.5143999994033948E-3</c:v>
                      </c:pt>
                      <c:pt idx="75">
                        <c:v>4.5144000032451004E-3</c:v>
                      </c:pt>
                      <c:pt idx="76">
                        <c:v>5.9380000020610169E-3</c:v>
                      </c:pt>
                      <c:pt idx="78">
                        <c:v>8.161999998264946E-3</c:v>
                      </c:pt>
                      <c:pt idx="79">
                        <c:v>-4.9720000242814422E-4</c:v>
                      </c:pt>
                      <c:pt idx="80">
                        <c:v>5.028000014135614E-4</c:v>
                      </c:pt>
                      <c:pt idx="81">
                        <c:v>1.5027999979793094E-3</c:v>
                      </c:pt>
                      <c:pt idx="82">
                        <c:v>4.5028000022284687E-3</c:v>
                      </c:pt>
                      <c:pt idx="83">
                        <c:v>8.5028000030433759E-3</c:v>
                      </c:pt>
                      <c:pt idx="84">
                        <c:v>9.5027999996091239E-3</c:v>
                      </c:pt>
                      <c:pt idx="85">
                        <c:v>1.050280000345083E-2</c:v>
                      </c:pt>
                      <c:pt idx="86">
                        <c:v>1.3502800000424031E-2</c:v>
                      </c:pt>
                      <c:pt idx="87">
                        <c:v>1.3547999988077208E-3</c:v>
                      </c:pt>
                      <c:pt idx="88">
                        <c:v>2.6172000070801005E-3</c:v>
                      </c:pt>
                      <c:pt idx="89">
                        <c:v>2.667200009454973E-3</c:v>
                      </c:pt>
                      <c:pt idx="90">
                        <c:v>-2.2159999934956431E-4</c:v>
                      </c:pt>
                      <c:pt idx="91">
                        <c:v>1.2896000043838285E-3</c:v>
                      </c:pt>
                      <c:pt idx="92">
                        <c:v>8.7267999988398515E-3</c:v>
                      </c:pt>
                      <c:pt idx="93">
                        <c:v>1.9936000026063994E-3</c:v>
                      </c:pt>
                      <c:pt idx="94">
                        <c:v>3.1244000056176446E-3</c:v>
                      </c:pt>
                      <c:pt idx="95">
                        <c:v>3.1244000056176446E-3</c:v>
                      </c:pt>
                      <c:pt idx="96">
                        <c:v>3.3244000078411773E-3</c:v>
                      </c:pt>
                      <c:pt idx="97">
                        <c:v>3.3244000078411773E-3</c:v>
                      </c:pt>
                      <c:pt idx="98">
                        <c:v>2.705999999307096E-3</c:v>
                      </c:pt>
                      <c:pt idx="99">
                        <c:v>2.7259999988018535E-3</c:v>
                      </c:pt>
                      <c:pt idx="101">
                        <c:v>4.1472000011708587E-3</c:v>
                      </c:pt>
                      <c:pt idx="104">
                        <c:v>-5.2919999870937318E-4</c:v>
                      </c:pt>
                      <c:pt idx="105">
                        <c:v>3.3707999973557889E-3</c:v>
                      </c:pt>
                      <c:pt idx="106">
                        <c:v>-3.8475999972433783E-3</c:v>
                      </c:pt>
                      <c:pt idx="107">
                        <c:v>4.0784000011626631E-3</c:v>
                      </c:pt>
                      <c:pt idx="108">
                        <c:v>2.3078400001395494E-2</c:v>
                      </c:pt>
                      <c:pt idx="109">
                        <c:v>2.2488000031444244E-3</c:v>
                      </c:pt>
                      <c:pt idx="110">
                        <c:v>1.6096000035759062E-3</c:v>
                      </c:pt>
                      <c:pt idx="111">
                        <c:v>2.109600005496759E-3</c:v>
                      </c:pt>
                      <c:pt idx="112">
                        <c:v>5.0096000049961731E-3</c:v>
                      </c:pt>
                      <c:pt idx="113">
                        <c:v>1.694799997494556E-3</c:v>
                      </c:pt>
                      <c:pt idx="114">
                        <c:v>-4.7199999971780926E-3</c:v>
                      </c:pt>
                      <c:pt idx="115">
                        <c:v>2.4800000028335489E-3</c:v>
                      </c:pt>
                      <c:pt idx="116">
                        <c:v>2.5200000090990216E-3</c:v>
                      </c:pt>
                      <c:pt idx="117">
                        <c:v>4.1152000048896298E-3</c:v>
                      </c:pt>
                      <c:pt idx="118">
                        <c:v>4.1652000072645023E-3</c:v>
                      </c:pt>
                      <c:pt idx="119">
                        <c:v>-8.9999994088429958E-5</c:v>
                      </c:pt>
                      <c:pt idx="121">
                        <c:v>8.2240000483579934E-4</c:v>
                      </c:pt>
                      <c:pt idx="122">
                        <c:v>3.336000008857809E-4</c:v>
                      </c:pt>
                      <c:pt idx="123">
                        <c:v>2.3336000012932345E-3</c:v>
                      </c:pt>
                      <c:pt idx="124">
                        <c:v>1.0941200001980178E-2</c:v>
                      </c:pt>
                      <c:pt idx="126">
                        <c:v>4.6316000007209368E-3</c:v>
                      </c:pt>
                      <c:pt idx="127">
                        <c:v>8.6627999990014359E-3</c:v>
                      </c:pt>
                      <c:pt idx="130">
                        <c:v>5.5867999981273897E-3</c:v>
                      </c:pt>
                      <c:pt idx="132">
                        <c:v>4.9240000080317259E-3</c:v>
                      </c:pt>
                      <c:pt idx="133">
                        <c:v>5.5092000038712285E-3</c:v>
                      </c:pt>
                      <c:pt idx="134">
                        <c:v>5.6203999993158504E-3</c:v>
                      </c:pt>
                      <c:pt idx="136">
                        <c:v>1.735519999783719E-2</c:v>
                      </c:pt>
                      <c:pt idx="137">
                        <c:v>9.3480000068666413E-3</c:v>
                      </c:pt>
                      <c:pt idx="138">
                        <c:v>1.1948000006668735E-2</c:v>
                      </c:pt>
                      <c:pt idx="139">
                        <c:v>1.7548000003444031E-2</c:v>
                      </c:pt>
                      <c:pt idx="140">
                        <c:v>1.4579200003936421E-2</c:v>
                      </c:pt>
                      <c:pt idx="141">
                        <c:v>7.1643999981461093E-3</c:v>
                      </c:pt>
                      <c:pt idx="142">
                        <c:v>5.8755999998538755E-3</c:v>
                      </c:pt>
                      <c:pt idx="143">
                        <c:v>6.2755999970249832E-3</c:v>
                      </c:pt>
                      <c:pt idx="144">
                        <c:v>1.4675600003101863E-2</c:v>
                      </c:pt>
                      <c:pt idx="145">
                        <c:v>2.572000004875008E-3</c:v>
                      </c:pt>
                      <c:pt idx="147">
                        <c:v>-2.2319999698083848E-4</c:v>
                      </c:pt>
                      <c:pt idx="148">
                        <c:v>1.3706800004001707E-2</c:v>
                      </c:pt>
                      <c:pt idx="150">
                        <c:v>7.1031999978004023E-3</c:v>
                      </c:pt>
                      <c:pt idx="151">
                        <c:v>1.5323200001148507E-2</c:v>
                      </c:pt>
                      <c:pt idx="153">
                        <c:v>4.0584000016679056E-3</c:v>
                      </c:pt>
                      <c:pt idx="157">
                        <c:v>5.7624000037321821E-3</c:v>
                      </c:pt>
                      <c:pt idx="158">
                        <c:v>5.7624000037321821E-3</c:v>
                      </c:pt>
                      <c:pt idx="159">
                        <c:v>1.1060400000133086E-2</c:v>
                      </c:pt>
                      <c:pt idx="160">
                        <c:v>9.6100000009755604E-3</c:v>
                      </c:pt>
                      <c:pt idx="161">
                        <c:v>9.6176000079140067E-3</c:v>
                      </c:pt>
                      <c:pt idx="163">
                        <c:v>1.0445200008689426E-2</c:v>
                      </c:pt>
                      <c:pt idx="164">
                        <c:v>9.2416000043158419E-3</c:v>
                      </c:pt>
                      <c:pt idx="165">
                        <c:v>1.0241600008157548E-2</c:v>
                      </c:pt>
                      <c:pt idx="166">
                        <c:v>1.0541600007854868E-2</c:v>
                      </c:pt>
                      <c:pt idx="167">
                        <c:v>1.2390800002322067E-2</c:v>
                      </c:pt>
                      <c:pt idx="168">
                        <c:v>1.2390800002322067E-2</c:v>
                      </c:pt>
                      <c:pt idx="169">
                        <c:v>1.1637199997494463E-2</c:v>
                      </c:pt>
                      <c:pt idx="171">
                        <c:v>1.2348000003839843E-2</c:v>
                      </c:pt>
                      <c:pt idx="172">
                        <c:v>1.2883200004580431E-2</c:v>
                      </c:pt>
                      <c:pt idx="173">
                        <c:v>1.2209200009237975E-2</c:v>
                      </c:pt>
                      <c:pt idx="175">
                        <c:v>-8.8679999316809699E-4</c:v>
                      </c:pt>
                      <c:pt idx="176">
                        <c:v>1.2413200005539693E-2</c:v>
                      </c:pt>
                      <c:pt idx="177">
                        <c:v>1.2062800000421703E-2</c:v>
                      </c:pt>
                      <c:pt idx="178">
                        <c:v>1.3003600004594773E-2</c:v>
                      </c:pt>
                      <c:pt idx="180">
                        <c:v>1.3014800002565607E-2</c:v>
                      </c:pt>
                      <c:pt idx="181">
                        <c:v>1.3657200004672632E-2</c:v>
                      </c:pt>
                      <c:pt idx="182">
                        <c:v>1.3442400006169919E-2</c:v>
                      </c:pt>
                      <c:pt idx="185">
                        <c:v>1.3746400007221382E-2</c:v>
                      </c:pt>
                      <c:pt idx="186">
                        <c:v>1.418079999712063E-2</c:v>
                      </c:pt>
                      <c:pt idx="189">
                        <c:v>1.4410800002224278E-2</c:v>
                      </c:pt>
                      <c:pt idx="190">
                        <c:v>1.4222000005247537E-2</c:v>
                      </c:pt>
                      <c:pt idx="191">
                        <c:v>1.488640000752639E-2</c:v>
                      </c:pt>
                      <c:pt idx="193">
                        <c:v>1.5825200003746431E-2</c:v>
                      </c:pt>
                      <c:pt idx="194">
                        <c:v>1.583280000340892E-2</c:v>
                      </c:pt>
                      <c:pt idx="195">
                        <c:v>1.685880000150064E-2</c:v>
                      </c:pt>
                      <c:pt idx="196">
                        <c:v>1.7929200010257773E-2</c:v>
                      </c:pt>
                      <c:pt idx="198">
                        <c:v>1.5970000000379514E-2</c:v>
                      </c:pt>
                      <c:pt idx="200">
                        <c:v>1.6726400004699826E-2</c:v>
                      </c:pt>
                      <c:pt idx="202">
                        <c:v>1.7019600003550295E-2</c:v>
                      </c:pt>
                      <c:pt idx="203">
                        <c:v>1.6660400004184339E-2</c:v>
                      </c:pt>
                      <c:pt idx="204">
                        <c:v>1.6660400004184339E-2</c:v>
                      </c:pt>
                      <c:pt idx="206">
                        <c:v>1.6686400005710311E-2</c:v>
                      </c:pt>
                      <c:pt idx="208">
                        <c:v>1.8056799999612849E-2</c:v>
                      </c:pt>
                      <c:pt idx="212">
                        <c:v>1.6669200005708262E-2</c:v>
                      </c:pt>
                      <c:pt idx="213">
                        <c:v>1.6769200010458007E-2</c:v>
                      </c:pt>
                      <c:pt idx="214">
                        <c:v>1.756559999921592E-2</c:v>
                      </c:pt>
                      <c:pt idx="215">
                        <c:v>1.756559999921592E-2</c:v>
                      </c:pt>
                      <c:pt idx="218">
                        <c:v>-9.0759800004889257E-2</c:v>
                      </c:pt>
                      <c:pt idx="219">
                        <c:v>1.9117199997708667E-2</c:v>
                      </c:pt>
                      <c:pt idx="220">
                        <c:v>1.9117199997708667E-2</c:v>
                      </c:pt>
                      <c:pt idx="221">
                        <c:v>1.9117199997708667E-2</c:v>
                      </c:pt>
                      <c:pt idx="222">
                        <c:v>1.9088000000920147E-2</c:v>
                      </c:pt>
                      <c:pt idx="224">
                        <c:v>2.05024000024423E-2</c:v>
                      </c:pt>
                      <c:pt idx="225">
                        <c:v>2.0713600009912625E-2</c:v>
                      </c:pt>
                      <c:pt idx="226">
                        <c:v>2.1906400004809257E-2</c:v>
                      </c:pt>
                      <c:pt idx="227">
                        <c:v>2.170000000478467E-2</c:v>
                      </c:pt>
                      <c:pt idx="228">
                        <c:v>2.2545599997101817E-2</c:v>
                      </c:pt>
                      <c:pt idx="229">
                        <c:v>2.2346400008245837E-2</c:v>
                      </c:pt>
                      <c:pt idx="230">
                        <c:v>2.3080000006302726E-2</c:v>
                      </c:pt>
                      <c:pt idx="231">
                        <c:v>2.3508400001446716E-2</c:v>
                      </c:pt>
                      <c:pt idx="232">
                        <c:v>2.3518800007877871E-2</c:v>
                      </c:pt>
                      <c:pt idx="233">
                        <c:v>2.3415199997543823E-2</c:v>
                      </c:pt>
                      <c:pt idx="234">
                        <c:v>2.4412800004938617E-2</c:v>
                      </c:pt>
                      <c:pt idx="235">
                        <c:v>2.5455600007262547E-2</c:v>
                      </c:pt>
                      <c:pt idx="238">
                        <c:v>2.6483199995709583E-2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54F5-4513-9058-6E12C3304A73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'Active 1'!$S$20</c15:sqref>
                        </c15:formulaRef>
                      </c:ext>
                    </c:extLst>
                    <c:strCache>
                      <c:ptCount val="1"/>
                      <c:pt idx="0">
                        <c:v>Secondary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1'!$F$21:$F$2530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0">
                        <c:v>-4750</c:v>
                      </c:pt>
                      <c:pt idx="1">
                        <c:v>-4636</c:v>
                      </c:pt>
                      <c:pt idx="2">
                        <c:v>-4561</c:v>
                      </c:pt>
                      <c:pt idx="3">
                        <c:v>-3925</c:v>
                      </c:pt>
                      <c:pt idx="4">
                        <c:v>-3850</c:v>
                      </c:pt>
                      <c:pt idx="5">
                        <c:v>-3723</c:v>
                      </c:pt>
                      <c:pt idx="6">
                        <c:v>-3718</c:v>
                      </c:pt>
                      <c:pt idx="7">
                        <c:v>-3717</c:v>
                      </c:pt>
                      <c:pt idx="8">
                        <c:v>-2647</c:v>
                      </c:pt>
                      <c:pt idx="9">
                        <c:v>-1624</c:v>
                      </c:pt>
                      <c:pt idx="10">
                        <c:v>-1624</c:v>
                      </c:pt>
                      <c:pt idx="11">
                        <c:v>-1498</c:v>
                      </c:pt>
                      <c:pt idx="12">
                        <c:v>-1291</c:v>
                      </c:pt>
                      <c:pt idx="13">
                        <c:v>-1279</c:v>
                      </c:pt>
                      <c:pt idx="14">
                        <c:v>-1279</c:v>
                      </c:pt>
                      <c:pt idx="15">
                        <c:v>-1279</c:v>
                      </c:pt>
                      <c:pt idx="16">
                        <c:v>-1265</c:v>
                      </c:pt>
                      <c:pt idx="17">
                        <c:v>-1265</c:v>
                      </c:pt>
                      <c:pt idx="18">
                        <c:v>-1197</c:v>
                      </c:pt>
                      <c:pt idx="19">
                        <c:v>-1171</c:v>
                      </c:pt>
                      <c:pt idx="20">
                        <c:v>-1171</c:v>
                      </c:pt>
                      <c:pt idx="21">
                        <c:v>-1159</c:v>
                      </c:pt>
                      <c:pt idx="22">
                        <c:v>-953.5</c:v>
                      </c:pt>
                      <c:pt idx="23">
                        <c:v>-934</c:v>
                      </c:pt>
                      <c:pt idx="24">
                        <c:v>-926</c:v>
                      </c:pt>
                      <c:pt idx="25">
                        <c:v>-919</c:v>
                      </c:pt>
                      <c:pt idx="26">
                        <c:v>-919</c:v>
                      </c:pt>
                      <c:pt idx="27">
                        <c:v>-814.5</c:v>
                      </c:pt>
                      <c:pt idx="28">
                        <c:v>-707.5</c:v>
                      </c:pt>
                      <c:pt idx="29">
                        <c:v>-701.5</c:v>
                      </c:pt>
                      <c:pt idx="30">
                        <c:v>-687</c:v>
                      </c:pt>
                      <c:pt idx="31">
                        <c:v>-575.5</c:v>
                      </c:pt>
                      <c:pt idx="32">
                        <c:v>-341</c:v>
                      </c:pt>
                      <c:pt idx="33">
                        <c:v>-252</c:v>
                      </c:pt>
                      <c:pt idx="34">
                        <c:v>-147</c:v>
                      </c:pt>
                      <c:pt idx="35">
                        <c:v>-134</c:v>
                      </c:pt>
                      <c:pt idx="36">
                        <c:v>-128</c:v>
                      </c:pt>
                      <c:pt idx="37">
                        <c:v>-116</c:v>
                      </c:pt>
                      <c:pt idx="38">
                        <c:v>-102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4.5</c:v>
                      </c:pt>
                      <c:pt idx="42">
                        <c:v>18</c:v>
                      </c:pt>
                      <c:pt idx="43">
                        <c:v>72</c:v>
                      </c:pt>
                      <c:pt idx="44">
                        <c:v>103.5</c:v>
                      </c:pt>
                      <c:pt idx="45">
                        <c:v>103.5</c:v>
                      </c:pt>
                      <c:pt idx="46">
                        <c:v>103.5</c:v>
                      </c:pt>
                      <c:pt idx="47">
                        <c:v>106</c:v>
                      </c:pt>
                      <c:pt idx="48">
                        <c:v>117</c:v>
                      </c:pt>
                      <c:pt idx="49">
                        <c:v>194</c:v>
                      </c:pt>
                      <c:pt idx="50">
                        <c:v>205.5</c:v>
                      </c:pt>
                      <c:pt idx="51">
                        <c:v>224</c:v>
                      </c:pt>
                      <c:pt idx="52">
                        <c:v>224.5</c:v>
                      </c:pt>
                      <c:pt idx="53">
                        <c:v>226</c:v>
                      </c:pt>
                      <c:pt idx="54">
                        <c:v>228.5</c:v>
                      </c:pt>
                      <c:pt idx="55">
                        <c:v>237</c:v>
                      </c:pt>
                      <c:pt idx="56">
                        <c:v>244</c:v>
                      </c:pt>
                      <c:pt idx="57">
                        <c:v>257</c:v>
                      </c:pt>
                      <c:pt idx="58">
                        <c:v>350</c:v>
                      </c:pt>
                      <c:pt idx="59">
                        <c:v>470</c:v>
                      </c:pt>
                      <c:pt idx="60">
                        <c:v>483</c:v>
                      </c:pt>
                      <c:pt idx="61">
                        <c:v>565</c:v>
                      </c:pt>
                      <c:pt idx="62">
                        <c:v>579</c:v>
                      </c:pt>
                      <c:pt idx="63">
                        <c:v>670</c:v>
                      </c:pt>
                      <c:pt idx="64">
                        <c:v>772</c:v>
                      </c:pt>
                      <c:pt idx="65">
                        <c:v>924</c:v>
                      </c:pt>
                      <c:pt idx="66">
                        <c:v>931</c:v>
                      </c:pt>
                      <c:pt idx="67">
                        <c:v>1029</c:v>
                      </c:pt>
                      <c:pt idx="68">
                        <c:v>1042</c:v>
                      </c:pt>
                      <c:pt idx="69">
                        <c:v>1168</c:v>
                      </c:pt>
                      <c:pt idx="70">
                        <c:v>1170</c:v>
                      </c:pt>
                      <c:pt idx="71">
                        <c:v>1288</c:v>
                      </c:pt>
                      <c:pt idx="72">
                        <c:v>1288</c:v>
                      </c:pt>
                      <c:pt idx="73">
                        <c:v>1495</c:v>
                      </c:pt>
                      <c:pt idx="74">
                        <c:v>1522</c:v>
                      </c:pt>
                      <c:pt idx="75">
                        <c:v>1522</c:v>
                      </c:pt>
                      <c:pt idx="76">
                        <c:v>1615</c:v>
                      </c:pt>
                      <c:pt idx="77">
                        <c:v>1616.5</c:v>
                      </c:pt>
                      <c:pt idx="78">
                        <c:v>1735</c:v>
                      </c:pt>
                      <c:pt idx="79">
                        <c:v>1739</c:v>
                      </c:pt>
                      <c:pt idx="80">
                        <c:v>1739</c:v>
                      </c:pt>
                      <c:pt idx="81">
                        <c:v>1739</c:v>
                      </c:pt>
                      <c:pt idx="82">
                        <c:v>1739</c:v>
                      </c:pt>
                      <c:pt idx="83">
                        <c:v>1739</c:v>
                      </c:pt>
                      <c:pt idx="84">
                        <c:v>1739</c:v>
                      </c:pt>
                      <c:pt idx="85">
                        <c:v>1739</c:v>
                      </c:pt>
                      <c:pt idx="86">
                        <c:v>1739</c:v>
                      </c:pt>
                      <c:pt idx="87">
                        <c:v>1749</c:v>
                      </c:pt>
                      <c:pt idx="88">
                        <c:v>1836</c:v>
                      </c:pt>
                      <c:pt idx="89">
                        <c:v>1836</c:v>
                      </c:pt>
                      <c:pt idx="90">
                        <c:v>1842</c:v>
                      </c:pt>
                      <c:pt idx="91">
                        <c:v>1848</c:v>
                      </c:pt>
                      <c:pt idx="92">
                        <c:v>1859</c:v>
                      </c:pt>
                      <c:pt idx="93">
                        <c:v>1868</c:v>
                      </c:pt>
                      <c:pt idx="94">
                        <c:v>1947</c:v>
                      </c:pt>
                      <c:pt idx="95">
                        <c:v>1947</c:v>
                      </c:pt>
                      <c:pt idx="96">
                        <c:v>1947</c:v>
                      </c:pt>
                      <c:pt idx="97">
                        <c:v>1947</c:v>
                      </c:pt>
                      <c:pt idx="98">
                        <c:v>1955</c:v>
                      </c:pt>
                      <c:pt idx="99">
                        <c:v>1955</c:v>
                      </c:pt>
                      <c:pt idx="100">
                        <c:v>1986</c:v>
                      </c:pt>
                      <c:pt idx="101">
                        <c:v>1986</c:v>
                      </c:pt>
                      <c:pt idx="102">
                        <c:v>2060.5</c:v>
                      </c:pt>
                      <c:pt idx="103">
                        <c:v>2060.5</c:v>
                      </c:pt>
                      <c:pt idx="104">
                        <c:v>2079</c:v>
                      </c:pt>
                      <c:pt idx="105">
                        <c:v>2079</c:v>
                      </c:pt>
                      <c:pt idx="106">
                        <c:v>2087</c:v>
                      </c:pt>
                      <c:pt idx="107">
                        <c:v>2092</c:v>
                      </c:pt>
                      <c:pt idx="108">
                        <c:v>2092</c:v>
                      </c:pt>
                      <c:pt idx="109">
                        <c:v>2094</c:v>
                      </c:pt>
                      <c:pt idx="110">
                        <c:v>2198</c:v>
                      </c:pt>
                      <c:pt idx="111">
                        <c:v>2198</c:v>
                      </c:pt>
                      <c:pt idx="112">
                        <c:v>2198</c:v>
                      </c:pt>
                      <c:pt idx="113">
                        <c:v>2199</c:v>
                      </c:pt>
                      <c:pt idx="114">
                        <c:v>2200</c:v>
                      </c:pt>
                      <c:pt idx="115">
                        <c:v>2200</c:v>
                      </c:pt>
                      <c:pt idx="116">
                        <c:v>2200</c:v>
                      </c:pt>
                      <c:pt idx="117">
                        <c:v>2201</c:v>
                      </c:pt>
                      <c:pt idx="118">
                        <c:v>2201</c:v>
                      </c:pt>
                      <c:pt idx="119">
                        <c:v>2225</c:v>
                      </c:pt>
                      <c:pt idx="120">
                        <c:v>2303.5</c:v>
                      </c:pt>
                      <c:pt idx="121">
                        <c:v>2312</c:v>
                      </c:pt>
                      <c:pt idx="122">
                        <c:v>2318</c:v>
                      </c:pt>
                      <c:pt idx="123">
                        <c:v>2318</c:v>
                      </c:pt>
                      <c:pt idx="124">
                        <c:v>2331</c:v>
                      </c:pt>
                      <c:pt idx="125">
                        <c:v>2423.5</c:v>
                      </c:pt>
                      <c:pt idx="126">
                        <c:v>2433</c:v>
                      </c:pt>
                      <c:pt idx="127">
                        <c:v>2539</c:v>
                      </c:pt>
                      <c:pt idx="128">
                        <c:v>2657.5</c:v>
                      </c:pt>
                      <c:pt idx="129">
                        <c:v>2658.5</c:v>
                      </c:pt>
                      <c:pt idx="130">
                        <c:v>2659</c:v>
                      </c:pt>
                      <c:pt idx="131">
                        <c:v>2669.5</c:v>
                      </c:pt>
                      <c:pt idx="132">
                        <c:v>2670</c:v>
                      </c:pt>
                      <c:pt idx="133">
                        <c:v>2671</c:v>
                      </c:pt>
                      <c:pt idx="134">
                        <c:v>2677</c:v>
                      </c:pt>
                      <c:pt idx="135">
                        <c:v>2682.5</c:v>
                      </c:pt>
                      <c:pt idx="136">
                        <c:v>2776</c:v>
                      </c:pt>
                      <c:pt idx="137">
                        <c:v>2790</c:v>
                      </c:pt>
                      <c:pt idx="138">
                        <c:v>2790</c:v>
                      </c:pt>
                      <c:pt idx="139">
                        <c:v>2790</c:v>
                      </c:pt>
                      <c:pt idx="140">
                        <c:v>2896</c:v>
                      </c:pt>
                      <c:pt idx="141">
                        <c:v>2897</c:v>
                      </c:pt>
                      <c:pt idx="142">
                        <c:v>2903</c:v>
                      </c:pt>
                      <c:pt idx="143">
                        <c:v>2903</c:v>
                      </c:pt>
                      <c:pt idx="144">
                        <c:v>2903</c:v>
                      </c:pt>
                      <c:pt idx="145">
                        <c:v>2910</c:v>
                      </c:pt>
                      <c:pt idx="146">
                        <c:v>2976.5</c:v>
                      </c:pt>
                      <c:pt idx="147">
                        <c:v>2984</c:v>
                      </c:pt>
                      <c:pt idx="148">
                        <c:v>3009</c:v>
                      </c:pt>
                      <c:pt idx="149">
                        <c:v>3015.5</c:v>
                      </c:pt>
                      <c:pt idx="150">
                        <c:v>3016</c:v>
                      </c:pt>
                      <c:pt idx="151">
                        <c:v>3116</c:v>
                      </c:pt>
                      <c:pt idx="152">
                        <c:v>3148.5</c:v>
                      </c:pt>
                      <c:pt idx="153">
                        <c:v>3242</c:v>
                      </c:pt>
                      <c:pt idx="154">
                        <c:v>3247.5</c:v>
                      </c:pt>
                      <c:pt idx="155">
                        <c:v>3254.5</c:v>
                      </c:pt>
                      <c:pt idx="156">
                        <c:v>3254.5</c:v>
                      </c:pt>
                      <c:pt idx="157">
                        <c:v>3262</c:v>
                      </c:pt>
                      <c:pt idx="158">
                        <c:v>3262</c:v>
                      </c:pt>
                      <c:pt idx="159">
                        <c:v>3377</c:v>
                      </c:pt>
                      <c:pt idx="160">
                        <c:v>3475</c:v>
                      </c:pt>
                      <c:pt idx="161">
                        <c:v>3488</c:v>
                      </c:pt>
                      <c:pt idx="162">
                        <c:v>3600.5</c:v>
                      </c:pt>
                      <c:pt idx="163">
                        <c:v>3601</c:v>
                      </c:pt>
                      <c:pt idx="164">
                        <c:v>3608</c:v>
                      </c:pt>
                      <c:pt idx="165">
                        <c:v>3608</c:v>
                      </c:pt>
                      <c:pt idx="166">
                        <c:v>3608</c:v>
                      </c:pt>
                      <c:pt idx="167">
                        <c:v>3679</c:v>
                      </c:pt>
                      <c:pt idx="168">
                        <c:v>3679</c:v>
                      </c:pt>
                      <c:pt idx="169">
                        <c:v>3811</c:v>
                      </c:pt>
                      <c:pt idx="170">
                        <c:v>3820.5</c:v>
                      </c:pt>
                      <c:pt idx="171">
                        <c:v>3915</c:v>
                      </c:pt>
                      <c:pt idx="172">
                        <c:v>3916</c:v>
                      </c:pt>
                      <c:pt idx="173">
                        <c:v>3921</c:v>
                      </c:pt>
                      <c:pt idx="174">
                        <c:v>3939.5</c:v>
                      </c:pt>
                      <c:pt idx="175">
                        <c:v>3941</c:v>
                      </c:pt>
                      <c:pt idx="176">
                        <c:v>3941</c:v>
                      </c:pt>
                      <c:pt idx="177">
                        <c:v>4039</c:v>
                      </c:pt>
                      <c:pt idx="178">
                        <c:v>4043</c:v>
                      </c:pt>
                      <c:pt idx="179">
                        <c:v>4046.5</c:v>
                      </c:pt>
                      <c:pt idx="180">
                        <c:v>4049</c:v>
                      </c:pt>
                      <c:pt idx="181">
                        <c:v>4161</c:v>
                      </c:pt>
                      <c:pt idx="182">
                        <c:v>4162</c:v>
                      </c:pt>
                      <c:pt idx="183">
                        <c:v>4172.5</c:v>
                      </c:pt>
                      <c:pt idx="184">
                        <c:v>4172.5</c:v>
                      </c:pt>
                      <c:pt idx="185">
                        <c:v>4182</c:v>
                      </c:pt>
                      <c:pt idx="186">
                        <c:v>4254</c:v>
                      </c:pt>
                      <c:pt idx="187">
                        <c:v>4255.5</c:v>
                      </c:pt>
                      <c:pt idx="188">
                        <c:v>4272.5</c:v>
                      </c:pt>
                      <c:pt idx="189">
                        <c:v>4279</c:v>
                      </c:pt>
                      <c:pt idx="190">
                        <c:v>4285</c:v>
                      </c:pt>
                      <c:pt idx="191">
                        <c:v>4382</c:v>
                      </c:pt>
                      <c:pt idx="192">
                        <c:v>4386.5</c:v>
                      </c:pt>
                      <c:pt idx="193">
                        <c:v>4501</c:v>
                      </c:pt>
                      <c:pt idx="194">
                        <c:v>4514</c:v>
                      </c:pt>
                      <c:pt idx="195">
                        <c:v>4519</c:v>
                      </c:pt>
                      <c:pt idx="196">
                        <c:v>4521</c:v>
                      </c:pt>
                      <c:pt idx="197">
                        <c:v>4524.5</c:v>
                      </c:pt>
                      <c:pt idx="198">
                        <c:v>4525</c:v>
                      </c:pt>
                      <c:pt idx="199">
                        <c:v>4526.5</c:v>
                      </c:pt>
                      <c:pt idx="200">
                        <c:v>4607</c:v>
                      </c:pt>
                      <c:pt idx="201">
                        <c:v>4611.5</c:v>
                      </c:pt>
                      <c:pt idx="202">
                        <c:v>4623</c:v>
                      </c:pt>
                      <c:pt idx="203">
                        <c:v>4627</c:v>
                      </c:pt>
                      <c:pt idx="204">
                        <c:v>4627</c:v>
                      </c:pt>
                      <c:pt idx="205">
                        <c:v>4631</c:v>
                      </c:pt>
                      <c:pt idx="206">
                        <c:v>4632</c:v>
                      </c:pt>
                      <c:pt idx="207">
                        <c:v>4633.5</c:v>
                      </c:pt>
                      <c:pt idx="208">
                        <c:v>4634</c:v>
                      </c:pt>
                      <c:pt idx="209">
                        <c:v>4637</c:v>
                      </c:pt>
                      <c:pt idx="210">
                        <c:v>4638.5</c:v>
                      </c:pt>
                      <c:pt idx="211">
                        <c:v>4715</c:v>
                      </c:pt>
                      <c:pt idx="212">
                        <c:v>4721</c:v>
                      </c:pt>
                      <c:pt idx="213">
                        <c:v>4721</c:v>
                      </c:pt>
                      <c:pt idx="214">
                        <c:v>4728</c:v>
                      </c:pt>
                      <c:pt idx="215">
                        <c:v>4728</c:v>
                      </c:pt>
                      <c:pt idx="216">
                        <c:v>4758.5</c:v>
                      </c:pt>
                      <c:pt idx="217">
                        <c:v>4758.5</c:v>
                      </c:pt>
                      <c:pt idx="218">
                        <c:v>4763.5</c:v>
                      </c:pt>
                      <c:pt idx="219">
                        <c:v>4961</c:v>
                      </c:pt>
                      <c:pt idx="220">
                        <c:v>4961</c:v>
                      </c:pt>
                      <c:pt idx="221">
                        <c:v>4961</c:v>
                      </c:pt>
                      <c:pt idx="222">
                        <c:v>4990</c:v>
                      </c:pt>
                      <c:pt idx="223">
                        <c:v>5069.5</c:v>
                      </c:pt>
                      <c:pt idx="224">
                        <c:v>5212</c:v>
                      </c:pt>
                      <c:pt idx="225">
                        <c:v>5218</c:v>
                      </c:pt>
                      <c:pt idx="226">
                        <c:v>5232</c:v>
                      </c:pt>
                      <c:pt idx="227">
                        <c:v>5300</c:v>
                      </c:pt>
                      <c:pt idx="228">
                        <c:v>5428</c:v>
                      </c:pt>
                      <c:pt idx="229">
                        <c:v>5432</c:v>
                      </c:pt>
                      <c:pt idx="230">
                        <c:v>5450</c:v>
                      </c:pt>
                      <c:pt idx="231">
                        <c:v>5542</c:v>
                      </c:pt>
                      <c:pt idx="232">
                        <c:v>5569</c:v>
                      </c:pt>
                      <c:pt idx="233">
                        <c:v>5576</c:v>
                      </c:pt>
                      <c:pt idx="234">
                        <c:v>5664</c:v>
                      </c:pt>
                      <c:pt idx="235">
                        <c:v>5803</c:v>
                      </c:pt>
                      <c:pt idx="236">
                        <c:v>5808.5</c:v>
                      </c:pt>
                      <c:pt idx="237">
                        <c:v>5809</c:v>
                      </c:pt>
                      <c:pt idx="238">
                        <c:v>5916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'Active 1'!$S$21:$S$2530</c15:sqref>
                        </c15:formulaRef>
                      </c:ext>
                    </c:extLst>
                    <c:numCache>
                      <c:formatCode>General</c:formatCode>
                      <c:ptCount val="2510"/>
                      <c:pt idx="22">
                        <c:v>0.7703518000053009</c:v>
                      </c:pt>
                      <c:pt idx="27">
                        <c:v>0.77669459999742685</c:v>
                      </c:pt>
                      <c:pt idx="28">
                        <c:v>0.77261100000032457</c:v>
                      </c:pt>
                      <c:pt idx="29">
                        <c:v>0.77292219999799272</c:v>
                      </c:pt>
                      <c:pt idx="31">
                        <c:v>0.77655740000045625</c:v>
                      </c:pt>
                      <c:pt idx="41">
                        <c:v>0.75447340000391705</c:v>
                      </c:pt>
                      <c:pt idx="44">
                        <c:v>0.75220820000686217</c:v>
                      </c:pt>
                      <c:pt idx="45">
                        <c:v>0.75260820000403328</c:v>
                      </c:pt>
                      <c:pt idx="46">
                        <c:v>0.75270820000878302</c:v>
                      </c:pt>
                      <c:pt idx="50">
                        <c:v>0.7496986000041943</c:v>
                      </c:pt>
                      <c:pt idx="52">
                        <c:v>0.74961740000435384</c:v>
                      </c:pt>
                      <c:pt idx="54">
                        <c:v>0.76805820000299718</c:v>
                      </c:pt>
                      <c:pt idx="102">
                        <c:v>0.69064459999935934</c:v>
                      </c:pt>
                      <c:pt idx="103">
                        <c:v>0.69068459999834886</c:v>
                      </c:pt>
                      <c:pt idx="120">
                        <c:v>0.68434820000402397</c:v>
                      </c:pt>
                      <c:pt idx="125">
                        <c:v>0.66457220000302186</c:v>
                      </c:pt>
                      <c:pt idx="128">
                        <c:v>0.67180899999948451</c:v>
                      </c:pt>
                      <c:pt idx="129">
                        <c:v>0.67189420000067912</c:v>
                      </c:pt>
                      <c:pt idx="131">
                        <c:v>0.66913140000542626</c:v>
                      </c:pt>
                      <c:pt idx="135">
                        <c:v>0.67393900000752183</c:v>
                      </c:pt>
                      <c:pt idx="146">
                        <c:v>0.65808780000224942</c:v>
                      </c:pt>
                      <c:pt idx="149">
                        <c:v>0.65771059999678982</c:v>
                      </c:pt>
                      <c:pt idx="152">
                        <c:v>0.6488422000038554</c:v>
                      </c:pt>
                      <c:pt idx="154">
                        <c:v>0.64697700000397163</c:v>
                      </c:pt>
                      <c:pt idx="155">
                        <c:v>0.64687340000091353</c:v>
                      </c:pt>
                      <c:pt idx="156">
                        <c:v>0.659873399999924</c:v>
                      </c:pt>
                      <c:pt idx="162">
                        <c:v>0.63215260000288254</c:v>
                      </c:pt>
                      <c:pt idx="170">
                        <c:v>0.62229660000593867</c:v>
                      </c:pt>
                      <c:pt idx="174">
                        <c:v>0.61693540000851499</c:v>
                      </c:pt>
                      <c:pt idx="179">
                        <c:v>0.61065180000150576</c:v>
                      </c:pt>
                      <c:pt idx="183">
                        <c:v>0.60508699999627424</c:v>
                      </c:pt>
                      <c:pt idx="184">
                        <c:v>0.60578700000041863</c:v>
                      </c:pt>
                      <c:pt idx="187">
                        <c:v>0.6011586000022362</c:v>
                      </c:pt>
                      <c:pt idx="188">
                        <c:v>0.60300699999788776</c:v>
                      </c:pt>
                      <c:pt idx="192">
                        <c:v>0.59691979999479372</c:v>
                      </c:pt>
                      <c:pt idx="197">
                        <c:v>0.58767740000621416</c:v>
                      </c:pt>
                      <c:pt idx="199">
                        <c:v>0.58674780000001192</c:v>
                      </c:pt>
                      <c:pt idx="201">
                        <c:v>0.58310980000533164</c:v>
                      </c:pt>
                      <c:pt idx="207">
                        <c:v>0.58246420000796206</c:v>
                      </c:pt>
                      <c:pt idx="223">
                        <c:v>0.55841140000120504</c:v>
                      </c:pt>
                      <c:pt idx="236">
                        <c:v>0.5154742000013357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54F5-4513-9058-6E12C3304A73}"/>
                  </c:ext>
                </c:extLst>
              </c15:ser>
            </c15:filteredScatterSeries>
          </c:ext>
        </c:extLst>
      </c:scatterChart>
      <c:valAx>
        <c:axId val="367948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68360668890189"/>
              <c:y val="0.84209875328083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066121101674518E-2"/>
              <c:y val="0.35139337270341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89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70301092276126"/>
          <c:y val="0.90806988188976379"/>
          <c:w val="0.81229698907723868"/>
          <c:h val="7.1096784776902885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Primary O-C Diagr.</a:t>
            </a:r>
          </a:p>
        </c:rich>
      </c:tx>
      <c:layout>
        <c:manualLayout>
          <c:xMode val="edge"/>
          <c:yMode val="edge"/>
          <c:x val="0.30931458699472758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5729349736379"/>
          <c:y val="0.23511007774245343"/>
          <c:w val="0.7926186291739895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1'!$F$21:$F$4084</c:f>
              <c:numCache>
                <c:formatCode>General</c:formatCode>
                <c:ptCount val="4064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  <c:pt idx="113">
                  <c:v>2199</c:v>
                </c:pt>
                <c:pt idx="114">
                  <c:v>2200</c:v>
                </c:pt>
                <c:pt idx="115">
                  <c:v>2200</c:v>
                </c:pt>
                <c:pt idx="116">
                  <c:v>2200</c:v>
                </c:pt>
                <c:pt idx="117">
                  <c:v>2201</c:v>
                </c:pt>
                <c:pt idx="118">
                  <c:v>2201</c:v>
                </c:pt>
                <c:pt idx="119">
                  <c:v>2225</c:v>
                </c:pt>
                <c:pt idx="120">
                  <c:v>2303.5</c:v>
                </c:pt>
                <c:pt idx="121">
                  <c:v>2312</c:v>
                </c:pt>
                <c:pt idx="122">
                  <c:v>2318</c:v>
                </c:pt>
                <c:pt idx="123">
                  <c:v>2318</c:v>
                </c:pt>
                <c:pt idx="124">
                  <c:v>2331</c:v>
                </c:pt>
                <c:pt idx="125">
                  <c:v>2423.5</c:v>
                </c:pt>
                <c:pt idx="126">
                  <c:v>2433</c:v>
                </c:pt>
                <c:pt idx="127">
                  <c:v>2539</c:v>
                </c:pt>
                <c:pt idx="128">
                  <c:v>2657.5</c:v>
                </c:pt>
                <c:pt idx="129">
                  <c:v>2658.5</c:v>
                </c:pt>
                <c:pt idx="130">
                  <c:v>2659</c:v>
                </c:pt>
                <c:pt idx="131">
                  <c:v>2669.5</c:v>
                </c:pt>
                <c:pt idx="132">
                  <c:v>2670</c:v>
                </c:pt>
                <c:pt idx="133">
                  <c:v>2671</c:v>
                </c:pt>
                <c:pt idx="134">
                  <c:v>2677</c:v>
                </c:pt>
                <c:pt idx="135">
                  <c:v>2682.5</c:v>
                </c:pt>
                <c:pt idx="136">
                  <c:v>2776</c:v>
                </c:pt>
                <c:pt idx="137">
                  <c:v>2790</c:v>
                </c:pt>
                <c:pt idx="138">
                  <c:v>2790</c:v>
                </c:pt>
                <c:pt idx="139">
                  <c:v>2790</c:v>
                </c:pt>
                <c:pt idx="140">
                  <c:v>2896</c:v>
                </c:pt>
                <c:pt idx="141">
                  <c:v>2897</c:v>
                </c:pt>
                <c:pt idx="142">
                  <c:v>2903</c:v>
                </c:pt>
                <c:pt idx="143">
                  <c:v>2903</c:v>
                </c:pt>
                <c:pt idx="144">
                  <c:v>2903</c:v>
                </c:pt>
                <c:pt idx="145">
                  <c:v>2910</c:v>
                </c:pt>
                <c:pt idx="146">
                  <c:v>2976.5</c:v>
                </c:pt>
                <c:pt idx="147">
                  <c:v>2984</c:v>
                </c:pt>
                <c:pt idx="148">
                  <c:v>3009</c:v>
                </c:pt>
                <c:pt idx="149">
                  <c:v>3015.5</c:v>
                </c:pt>
                <c:pt idx="150">
                  <c:v>3016</c:v>
                </c:pt>
                <c:pt idx="151">
                  <c:v>3116</c:v>
                </c:pt>
                <c:pt idx="152">
                  <c:v>3148.5</c:v>
                </c:pt>
                <c:pt idx="153">
                  <c:v>3242</c:v>
                </c:pt>
                <c:pt idx="154">
                  <c:v>3247.5</c:v>
                </c:pt>
                <c:pt idx="155">
                  <c:v>3254.5</c:v>
                </c:pt>
                <c:pt idx="156">
                  <c:v>3254.5</c:v>
                </c:pt>
                <c:pt idx="157">
                  <c:v>3262</c:v>
                </c:pt>
                <c:pt idx="158">
                  <c:v>3262</c:v>
                </c:pt>
                <c:pt idx="159">
                  <c:v>3377</c:v>
                </c:pt>
                <c:pt idx="160">
                  <c:v>3475</c:v>
                </c:pt>
                <c:pt idx="161">
                  <c:v>3488</c:v>
                </c:pt>
                <c:pt idx="162">
                  <c:v>3600.5</c:v>
                </c:pt>
                <c:pt idx="163">
                  <c:v>3601</c:v>
                </c:pt>
                <c:pt idx="164">
                  <c:v>3608</c:v>
                </c:pt>
                <c:pt idx="165">
                  <c:v>3608</c:v>
                </c:pt>
                <c:pt idx="166">
                  <c:v>3608</c:v>
                </c:pt>
                <c:pt idx="167">
                  <c:v>3679</c:v>
                </c:pt>
                <c:pt idx="168">
                  <c:v>3679</c:v>
                </c:pt>
                <c:pt idx="169">
                  <c:v>3811</c:v>
                </c:pt>
                <c:pt idx="170">
                  <c:v>3820.5</c:v>
                </c:pt>
                <c:pt idx="171">
                  <c:v>3915</c:v>
                </c:pt>
                <c:pt idx="172">
                  <c:v>3916</c:v>
                </c:pt>
                <c:pt idx="173">
                  <c:v>3921</c:v>
                </c:pt>
                <c:pt idx="174">
                  <c:v>3939.5</c:v>
                </c:pt>
                <c:pt idx="175">
                  <c:v>3941</c:v>
                </c:pt>
                <c:pt idx="176">
                  <c:v>3941</c:v>
                </c:pt>
                <c:pt idx="177">
                  <c:v>4039</c:v>
                </c:pt>
                <c:pt idx="178">
                  <c:v>4043</c:v>
                </c:pt>
                <c:pt idx="179">
                  <c:v>4046.5</c:v>
                </c:pt>
                <c:pt idx="180">
                  <c:v>4049</c:v>
                </c:pt>
                <c:pt idx="181">
                  <c:v>4161</c:v>
                </c:pt>
                <c:pt idx="182">
                  <c:v>4162</c:v>
                </c:pt>
                <c:pt idx="183">
                  <c:v>4172.5</c:v>
                </c:pt>
                <c:pt idx="184">
                  <c:v>4172.5</c:v>
                </c:pt>
                <c:pt idx="185">
                  <c:v>4182</c:v>
                </c:pt>
                <c:pt idx="186">
                  <c:v>4254</c:v>
                </c:pt>
                <c:pt idx="187">
                  <c:v>4255.5</c:v>
                </c:pt>
                <c:pt idx="188">
                  <c:v>4272.5</c:v>
                </c:pt>
                <c:pt idx="189">
                  <c:v>4279</c:v>
                </c:pt>
                <c:pt idx="190">
                  <c:v>4285</c:v>
                </c:pt>
                <c:pt idx="191">
                  <c:v>4382</c:v>
                </c:pt>
                <c:pt idx="192">
                  <c:v>4386.5</c:v>
                </c:pt>
                <c:pt idx="193">
                  <c:v>4501</c:v>
                </c:pt>
                <c:pt idx="194">
                  <c:v>4514</c:v>
                </c:pt>
                <c:pt idx="195">
                  <c:v>4519</c:v>
                </c:pt>
                <c:pt idx="196">
                  <c:v>4521</c:v>
                </c:pt>
                <c:pt idx="197">
                  <c:v>4524.5</c:v>
                </c:pt>
                <c:pt idx="198">
                  <c:v>4525</c:v>
                </c:pt>
                <c:pt idx="199">
                  <c:v>4526.5</c:v>
                </c:pt>
                <c:pt idx="200">
                  <c:v>4607</c:v>
                </c:pt>
                <c:pt idx="201">
                  <c:v>4611.5</c:v>
                </c:pt>
                <c:pt idx="202">
                  <c:v>4623</c:v>
                </c:pt>
                <c:pt idx="203">
                  <c:v>4627</c:v>
                </c:pt>
                <c:pt idx="204">
                  <c:v>4627</c:v>
                </c:pt>
                <c:pt idx="205">
                  <c:v>4631</c:v>
                </c:pt>
                <c:pt idx="206">
                  <c:v>4632</c:v>
                </c:pt>
                <c:pt idx="207">
                  <c:v>4633.5</c:v>
                </c:pt>
                <c:pt idx="208">
                  <c:v>4634</c:v>
                </c:pt>
                <c:pt idx="209">
                  <c:v>4637</c:v>
                </c:pt>
                <c:pt idx="210">
                  <c:v>4638.5</c:v>
                </c:pt>
                <c:pt idx="211">
                  <c:v>4715</c:v>
                </c:pt>
                <c:pt idx="212">
                  <c:v>4721</c:v>
                </c:pt>
                <c:pt idx="213">
                  <c:v>4721</c:v>
                </c:pt>
                <c:pt idx="214">
                  <c:v>4728</c:v>
                </c:pt>
                <c:pt idx="215">
                  <c:v>4728</c:v>
                </c:pt>
                <c:pt idx="216">
                  <c:v>4758.5</c:v>
                </c:pt>
                <c:pt idx="217">
                  <c:v>4758.5</c:v>
                </c:pt>
                <c:pt idx="218">
                  <c:v>4763.5</c:v>
                </c:pt>
                <c:pt idx="219">
                  <c:v>4961</c:v>
                </c:pt>
                <c:pt idx="220">
                  <c:v>4961</c:v>
                </c:pt>
                <c:pt idx="221">
                  <c:v>4961</c:v>
                </c:pt>
                <c:pt idx="222">
                  <c:v>4990</c:v>
                </c:pt>
                <c:pt idx="223">
                  <c:v>5069.5</c:v>
                </c:pt>
                <c:pt idx="224">
                  <c:v>5212</c:v>
                </c:pt>
                <c:pt idx="225">
                  <c:v>5218</c:v>
                </c:pt>
                <c:pt idx="226">
                  <c:v>5232</c:v>
                </c:pt>
                <c:pt idx="227">
                  <c:v>5300</c:v>
                </c:pt>
                <c:pt idx="228">
                  <c:v>5428</c:v>
                </c:pt>
                <c:pt idx="229">
                  <c:v>5432</c:v>
                </c:pt>
                <c:pt idx="230">
                  <c:v>5450</c:v>
                </c:pt>
                <c:pt idx="231">
                  <c:v>5542</c:v>
                </c:pt>
                <c:pt idx="232">
                  <c:v>5569</c:v>
                </c:pt>
                <c:pt idx="233">
                  <c:v>5576</c:v>
                </c:pt>
                <c:pt idx="234">
                  <c:v>5664</c:v>
                </c:pt>
                <c:pt idx="235">
                  <c:v>5803</c:v>
                </c:pt>
                <c:pt idx="236">
                  <c:v>5808.5</c:v>
                </c:pt>
                <c:pt idx="237">
                  <c:v>5809</c:v>
                </c:pt>
                <c:pt idx="238">
                  <c:v>5916</c:v>
                </c:pt>
              </c:numCache>
            </c:numRef>
          </c:xVal>
          <c:yVal>
            <c:numRef>
              <c:f>'Active 1'!$R$21:$R$4083</c:f>
              <c:numCache>
                <c:formatCode>General</c:formatCode>
                <c:ptCount val="4063"/>
                <c:pt idx="0">
                  <c:v>6.6140000002633315E-2</c:v>
                </c:pt>
                <c:pt idx="1">
                  <c:v>6.8852800002787262E-2</c:v>
                </c:pt>
                <c:pt idx="2">
                  <c:v>-2.2571999979845714E-3</c:v>
                </c:pt>
                <c:pt idx="3">
                  <c:v>2.3930000003019813E-2</c:v>
                </c:pt>
                <c:pt idx="4">
                  <c:v>2.8200000051583629E-3</c:v>
                </c:pt>
                <c:pt idx="5">
                  <c:v>1.0140400005184347E-2</c:v>
                </c:pt>
                <c:pt idx="6">
                  <c:v>-1.1933599998883437E-2</c:v>
                </c:pt>
                <c:pt idx="7">
                  <c:v>2.7651600004901411E-2</c:v>
                </c:pt>
                <c:pt idx="8">
                  <c:v>1.6815599999972619E-2</c:v>
                </c:pt>
                <c:pt idx="9">
                  <c:v>1.4751999988220632E-3</c:v>
                </c:pt>
                <c:pt idx="10">
                  <c:v>1.1475200000859331E-2</c:v>
                </c:pt>
                <c:pt idx="11">
                  <c:v>5.2104000060353428E-3</c:v>
                </c:pt>
                <c:pt idx="12">
                  <c:v>9.3468000050052069E-3</c:v>
                </c:pt>
                <c:pt idx="13">
                  <c:v>4.3692000035662204E-3</c:v>
                </c:pt>
                <c:pt idx="14">
                  <c:v>6.369200003973674E-3</c:v>
                </c:pt>
                <c:pt idx="15">
                  <c:v>1.0369200004788581E-2</c:v>
                </c:pt>
                <c:pt idx="16">
                  <c:v>5.6200000835815445E-4</c:v>
                </c:pt>
                <c:pt idx="17">
                  <c:v>1.5620000049239025E-3</c:v>
                </c:pt>
                <c:pt idx="18">
                  <c:v>-4.764440000144532E-2</c:v>
                </c:pt>
                <c:pt idx="19">
                  <c:v>7.5708000003942288E-3</c:v>
                </c:pt>
                <c:pt idx="20">
                  <c:v>9.5708000008016825E-3</c:v>
                </c:pt>
                <c:pt idx="21">
                  <c:v>-3.3406800001102965E-2</c:v>
                </c:pt>
                <c:pt idx="23">
                  <c:v>3.4263200002897065E-2</c:v>
                </c:pt>
                <c:pt idx="24">
                  <c:v>-5.5520000023534521E-4</c:v>
                </c:pt>
                <c:pt idx="25">
                  <c:v>-2.3588000040035695E-3</c:v>
                </c:pt>
                <c:pt idx="26">
                  <c:v>5.4120000277180225E-4</c:v>
                </c:pt>
                <c:pt idx="30">
                  <c:v>-1.9239999528508633E-4</c:v>
                </c:pt>
                <c:pt idx="32">
                  <c:v>-1.0131999952136539E-3</c:v>
                </c:pt>
                <c:pt idx="33">
                  <c:v>2.3695999989286065E-3</c:v>
                </c:pt>
                <c:pt idx="34">
                  <c:v>-1.843999998527579E-4</c:v>
                </c:pt>
                <c:pt idx="35">
                  <c:v>3.4232000034535304E-3</c:v>
                </c:pt>
                <c:pt idx="36">
                  <c:v>2.9344000067794695E-3</c:v>
                </c:pt>
                <c:pt idx="38">
                  <c:v>1.4959999680286273E-4</c:v>
                </c:pt>
                <c:pt idx="39">
                  <c:v>-5.999999848427251E-5</c:v>
                </c:pt>
                <c:pt idx="40">
                  <c:v>0</c:v>
                </c:pt>
                <c:pt idx="42">
                  <c:v>-3.6264000009396113E-3</c:v>
                </c:pt>
                <c:pt idx="43">
                  <c:v>-4.2559999565128237E-4</c:v>
                </c:pt>
                <c:pt idx="47">
                  <c:v>8.7120000534923747E-4</c:v>
                </c:pt>
                <c:pt idx="48">
                  <c:v>3.3084000024246052E-3</c:v>
                </c:pt>
                <c:pt idx="49">
                  <c:v>1.6880000475794077E-4</c:v>
                </c:pt>
                <c:pt idx="53">
                  <c:v>-1.0479999764356762E-4</c:v>
                </c:pt>
                <c:pt idx="55">
                  <c:v>1.5324000050895847E-3</c:v>
                </c:pt>
                <c:pt idx="56">
                  <c:v>6.2880000041332096E-4</c:v>
                </c:pt>
                <c:pt idx="57">
                  <c:v>-1.7635999975027516E-3</c:v>
                </c:pt>
                <c:pt idx="58">
                  <c:v>1.0600000023259781E-3</c:v>
                </c:pt>
                <c:pt idx="59">
                  <c:v>5.8840000056079589E-3</c:v>
                </c:pt>
                <c:pt idx="60">
                  <c:v>-1.5083999969647266E-3</c:v>
                </c:pt>
                <c:pt idx="61">
                  <c:v>4.478000002563931E-3</c:v>
                </c:pt>
                <c:pt idx="62">
                  <c:v>-1.3291999930515885E-3</c:v>
                </c:pt>
                <c:pt idx="63">
                  <c:v>-2.0759999970323406E-3</c:v>
                </c:pt>
                <c:pt idx="64">
                  <c:v>5.6143999972846359E-3</c:v>
                </c:pt>
                <c:pt idx="65">
                  <c:v>-1.5435199995408766E-2</c:v>
                </c:pt>
                <c:pt idx="66">
                  <c:v>5.6612000043969601E-3</c:v>
                </c:pt>
                <c:pt idx="67">
                  <c:v>9.1080000129295513E-4</c:v>
                </c:pt>
                <c:pt idx="68">
                  <c:v>-2.6816000026883557E-3</c:v>
                </c:pt>
                <c:pt idx="69">
                  <c:v>-1.6464000000269152E-3</c:v>
                </c:pt>
                <c:pt idx="70">
                  <c:v>2.524000003177207E-3</c:v>
                </c:pt>
                <c:pt idx="71">
                  <c:v>-4.2240000038873404E-4</c:v>
                </c:pt>
                <c:pt idx="72">
                  <c:v>3.5776000004261732E-3</c:v>
                </c:pt>
                <c:pt idx="73">
                  <c:v>7.7139999993960373E-3</c:v>
                </c:pt>
                <c:pt idx="74">
                  <c:v>3.5143999994033948E-3</c:v>
                </c:pt>
                <c:pt idx="75">
                  <c:v>4.5144000032451004E-3</c:v>
                </c:pt>
                <c:pt idx="76">
                  <c:v>5.9380000020610169E-3</c:v>
                </c:pt>
                <c:pt idx="78">
                  <c:v>8.161999998264946E-3</c:v>
                </c:pt>
                <c:pt idx="79">
                  <c:v>-4.9720000242814422E-4</c:v>
                </c:pt>
                <c:pt idx="80">
                  <c:v>5.028000014135614E-4</c:v>
                </c:pt>
                <c:pt idx="81">
                  <c:v>1.5027999979793094E-3</c:v>
                </c:pt>
                <c:pt idx="82">
                  <c:v>4.5028000022284687E-3</c:v>
                </c:pt>
                <c:pt idx="83">
                  <c:v>8.5028000030433759E-3</c:v>
                </c:pt>
                <c:pt idx="84">
                  <c:v>9.5027999996091239E-3</c:v>
                </c:pt>
                <c:pt idx="85">
                  <c:v>1.050280000345083E-2</c:v>
                </c:pt>
                <c:pt idx="86">
                  <c:v>1.3502800000424031E-2</c:v>
                </c:pt>
                <c:pt idx="87">
                  <c:v>1.3547999988077208E-3</c:v>
                </c:pt>
                <c:pt idx="88">
                  <c:v>2.6172000070801005E-3</c:v>
                </c:pt>
                <c:pt idx="89">
                  <c:v>2.667200009454973E-3</c:v>
                </c:pt>
                <c:pt idx="90">
                  <c:v>-2.2159999934956431E-4</c:v>
                </c:pt>
                <c:pt idx="91">
                  <c:v>1.2896000043838285E-3</c:v>
                </c:pt>
                <c:pt idx="92">
                  <c:v>8.7267999988398515E-3</c:v>
                </c:pt>
                <c:pt idx="93">
                  <c:v>1.9936000026063994E-3</c:v>
                </c:pt>
                <c:pt idx="94">
                  <c:v>3.1244000056176446E-3</c:v>
                </c:pt>
                <c:pt idx="95">
                  <c:v>3.1244000056176446E-3</c:v>
                </c:pt>
                <c:pt idx="96">
                  <c:v>3.3244000078411773E-3</c:v>
                </c:pt>
                <c:pt idx="97">
                  <c:v>3.3244000078411773E-3</c:v>
                </c:pt>
                <c:pt idx="98">
                  <c:v>2.705999999307096E-3</c:v>
                </c:pt>
                <c:pt idx="99">
                  <c:v>2.7259999988018535E-3</c:v>
                </c:pt>
                <c:pt idx="101">
                  <c:v>4.1472000011708587E-3</c:v>
                </c:pt>
                <c:pt idx="104">
                  <c:v>-5.2919999870937318E-4</c:v>
                </c:pt>
                <c:pt idx="105">
                  <c:v>3.3707999973557889E-3</c:v>
                </c:pt>
                <c:pt idx="106">
                  <c:v>-3.8475999972433783E-3</c:v>
                </c:pt>
                <c:pt idx="107">
                  <c:v>4.0784000011626631E-3</c:v>
                </c:pt>
                <c:pt idx="108">
                  <c:v>2.3078400001395494E-2</c:v>
                </c:pt>
                <c:pt idx="109">
                  <c:v>2.2488000031444244E-3</c:v>
                </c:pt>
                <c:pt idx="110">
                  <c:v>1.6096000035759062E-3</c:v>
                </c:pt>
                <c:pt idx="111">
                  <c:v>2.109600005496759E-3</c:v>
                </c:pt>
                <c:pt idx="112">
                  <c:v>5.0096000049961731E-3</c:v>
                </c:pt>
                <c:pt idx="113">
                  <c:v>1.694799997494556E-3</c:v>
                </c:pt>
                <c:pt idx="114">
                  <c:v>-4.7199999971780926E-3</c:v>
                </c:pt>
                <c:pt idx="115">
                  <c:v>2.4800000028335489E-3</c:v>
                </c:pt>
                <c:pt idx="116">
                  <c:v>2.5200000090990216E-3</c:v>
                </c:pt>
                <c:pt idx="117">
                  <c:v>4.1152000048896298E-3</c:v>
                </c:pt>
                <c:pt idx="118">
                  <c:v>4.1652000072645023E-3</c:v>
                </c:pt>
                <c:pt idx="119">
                  <c:v>-8.9999994088429958E-5</c:v>
                </c:pt>
                <c:pt idx="121">
                  <c:v>8.2240000483579934E-4</c:v>
                </c:pt>
                <c:pt idx="122">
                  <c:v>3.336000008857809E-4</c:v>
                </c:pt>
                <c:pt idx="123">
                  <c:v>2.3336000012932345E-3</c:v>
                </c:pt>
                <c:pt idx="124">
                  <c:v>1.0941200001980178E-2</c:v>
                </c:pt>
                <c:pt idx="126">
                  <c:v>4.6316000007209368E-3</c:v>
                </c:pt>
                <c:pt idx="127">
                  <c:v>8.6627999990014359E-3</c:v>
                </c:pt>
                <c:pt idx="130">
                  <c:v>5.5867999981273897E-3</c:v>
                </c:pt>
                <c:pt idx="132">
                  <c:v>4.9240000080317259E-3</c:v>
                </c:pt>
                <c:pt idx="133">
                  <c:v>5.5092000038712285E-3</c:v>
                </c:pt>
                <c:pt idx="134">
                  <c:v>5.6203999993158504E-3</c:v>
                </c:pt>
                <c:pt idx="136">
                  <c:v>1.735519999783719E-2</c:v>
                </c:pt>
                <c:pt idx="137">
                  <c:v>9.3480000068666413E-3</c:v>
                </c:pt>
                <c:pt idx="138">
                  <c:v>1.1948000006668735E-2</c:v>
                </c:pt>
                <c:pt idx="139">
                  <c:v>1.7548000003444031E-2</c:v>
                </c:pt>
                <c:pt idx="140">
                  <c:v>1.4579200003936421E-2</c:v>
                </c:pt>
                <c:pt idx="141">
                  <c:v>7.1643999981461093E-3</c:v>
                </c:pt>
                <c:pt idx="142">
                  <c:v>5.8755999998538755E-3</c:v>
                </c:pt>
                <c:pt idx="143">
                  <c:v>6.2755999970249832E-3</c:v>
                </c:pt>
                <c:pt idx="144">
                  <c:v>1.4675600003101863E-2</c:v>
                </c:pt>
                <c:pt idx="145">
                  <c:v>2.572000004875008E-3</c:v>
                </c:pt>
                <c:pt idx="147">
                  <c:v>-2.2319999698083848E-4</c:v>
                </c:pt>
                <c:pt idx="148">
                  <c:v>1.3706800004001707E-2</c:v>
                </c:pt>
                <c:pt idx="150">
                  <c:v>7.1031999978004023E-3</c:v>
                </c:pt>
                <c:pt idx="151">
                  <c:v>1.5323200001148507E-2</c:v>
                </c:pt>
                <c:pt idx="153">
                  <c:v>4.0584000016679056E-3</c:v>
                </c:pt>
                <c:pt idx="157">
                  <c:v>5.7624000037321821E-3</c:v>
                </c:pt>
                <c:pt idx="158">
                  <c:v>5.7624000037321821E-3</c:v>
                </c:pt>
                <c:pt idx="159">
                  <c:v>1.1060400000133086E-2</c:v>
                </c:pt>
                <c:pt idx="160">
                  <c:v>9.6100000009755604E-3</c:v>
                </c:pt>
                <c:pt idx="161">
                  <c:v>9.6176000079140067E-3</c:v>
                </c:pt>
                <c:pt idx="163">
                  <c:v>1.0445200008689426E-2</c:v>
                </c:pt>
                <c:pt idx="164">
                  <c:v>9.2416000043158419E-3</c:v>
                </c:pt>
                <c:pt idx="165">
                  <c:v>1.0241600008157548E-2</c:v>
                </c:pt>
                <c:pt idx="166">
                  <c:v>1.0541600007854868E-2</c:v>
                </c:pt>
                <c:pt idx="167">
                  <c:v>1.2390800002322067E-2</c:v>
                </c:pt>
                <c:pt idx="168">
                  <c:v>1.2390800002322067E-2</c:v>
                </c:pt>
                <c:pt idx="169">
                  <c:v>1.1637199997494463E-2</c:v>
                </c:pt>
                <c:pt idx="171">
                  <c:v>1.2348000003839843E-2</c:v>
                </c:pt>
                <c:pt idx="172">
                  <c:v>1.2883200004580431E-2</c:v>
                </c:pt>
                <c:pt idx="173">
                  <c:v>1.2209200009237975E-2</c:v>
                </c:pt>
                <c:pt idx="175">
                  <c:v>-8.8679999316809699E-4</c:v>
                </c:pt>
                <c:pt idx="176">
                  <c:v>1.2413200005539693E-2</c:v>
                </c:pt>
                <c:pt idx="177">
                  <c:v>1.2062800000421703E-2</c:v>
                </c:pt>
                <c:pt idx="178">
                  <c:v>1.3003600004594773E-2</c:v>
                </c:pt>
                <c:pt idx="180">
                  <c:v>1.3014800002565607E-2</c:v>
                </c:pt>
                <c:pt idx="181">
                  <c:v>1.3657200004672632E-2</c:v>
                </c:pt>
                <c:pt idx="182">
                  <c:v>1.3442400006169919E-2</c:v>
                </c:pt>
                <c:pt idx="185">
                  <c:v>1.3746400007221382E-2</c:v>
                </c:pt>
                <c:pt idx="186">
                  <c:v>1.418079999712063E-2</c:v>
                </c:pt>
                <c:pt idx="189">
                  <c:v>1.4410800002224278E-2</c:v>
                </c:pt>
                <c:pt idx="190">
                  <c:v>1.4222000005247537E-2</c:v>
                </c:pt>
                <c:pt idx="191">
                  <c:v>1.488640000752639E-2</c:v>
                </c:pt>
                <c:pt idx="193">
                  <c:v>1.5825200003746431E-2</c:v>
                </c:pt>
                <c:pt idx="194">
                  <c:v>1.583280000340892E-2</c:v>
                </c:pt>
                <c:pt idx="195">
                  <c:v>1.685880000150064E-2</c:v>
                </c:pt>
                <c:pt idx="196">
                  <c:v>1.7929200010257773E-2</c:v>
                </c:pt>
                <c:pt idx="198">
                  <c:v>1.5970000000379514E-2</c:v>
                </c:pt>
                <c:pt idx="200">
                  <c:v>1.6726400004699826E-2</c:v>
                </c:pt>
                <c:pt idx="202">
                  <c:v>1.7019600003550295E-2</c:v>
                </c:pt>
                <c:pt idx="203">
                  <c:v>1.6660400004184339E-2</c:v>
                </c:pt>
                <c:pt idx="204">
                  <c:v>1.6660400004184339E-2</c:v>
                </c:pt>
                <c:pt idx="206">
                  <c:v>1.6686400005710311E-2</c:v>
                </c:pt>
                <c:pt idx="208">
                  <c:v>1.8056799999612849E-2</c:v>
                </c:pt>
                <c:pt idx="212">
                  <c:v>1.6669200005708262E-2</c:v>
                </c:pt>
                <c:pt idx="213">
                  <c:v>1.6769200010458007E-2</c:v>
                </c:pt>
                <c:pt idx="214">
                  <c:v>1.756559999921592E-2</c:v>
                </c:pt>
                <c:pt idx="215">
                  <c:v>1.756559999921592E-2</c:v>
                </c:pt>
                <c:pt idx="218">
                  <c:v>-9.0759800004889257E-2</c:v>
                </c:pt>
                <c:pt idx="219">
                  <c:v>1.9117199997708667E-2</c:v>
                </c:pt>
                <c:pt idx="220">
                  <c:v>1.9117199997708667E-2</c:v>
                </c:pt>
                <c:pt idx="221">
                  <c:v>1.9117199997708667E-2</c:v>
                </c:pt>
                <c:pt idx="222">
                  <c:v>1.9088000000920147E-2</c:v>
                </c:pt>
                <c:pt idx="224">
                  <c:v>2.05024000024423E-2</c:v>
                </c:pt>
                <c:pt idx="225">
                  <c:v>2.0713600009912625E-2</c:v>
                </c:pt>
                <c:pt idx="226">
                  <c:v>2.1906400004809257E-2</c:v>
                </c:pt>
                <c:pt idx="227">
                  <c:v>2.170000000478467E-2</c:v>
                </c:pt>
                <c:pt idx="228">
                  <c:v>2.2545599997101817E-2</c:v>
                </c:pt>
                <c:pt idx="229">
                  <c:v>2.2346400008245837E-2</c:v>
                </c:pt>
                <c:pt idx="230">
                  <c:v>2.3080000006302726E-2</c:v>
                </c:pt>
                <c:pt idx="231">
                  <c:v>2.3508400001446716E-2</c:v>
                </c:pt>
                <c:pt idx="232">
                  <c:v>2.3518800007877871E-2</c:v>
                </c:pt>
                <c:pt idx="233">
                  <c:v>2.3415199997543823E-2</c:v>
                </c:pt>
                <c:pt idx="234">
                  <c:v>2.4412800004938617E-2</c:v>
                </c:pt>
                <c:pt idx="235">
                  <c:v>2.5455600007262547E-2</c:v>
                </c:pt>
                <c:pt idx="238">
                  <c:v>2.6483199995709583E-2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76-4678-937C-83B8E4F5EB91}"/>
            </c:ext>
          </c:extLst>
        </c:ser>
        <c:ser>
          <c:idx val="1"/>
          <c:order val="1"/>
          <c:tx>
            <c:strRef>
              <c:f>'Active 1'!$O$20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1'!$F$21:$F$133</c:f>
              <c:numCache>
                <c:formatCode>General</c:formatCode>
                <c:ptCount val="113"/>
                <c:pt idx="0">
                  <c:v>-4750</c:v>
                </c:pt>
                <c:pt idx="1">
                  <c:v>-4636</c:v>
                </c:pt>
                <c:pt idx="2">
                  <c:v>-4561</c:v>
                </c:pt>
                <c:pt idx="3">
                  <c:v>-3925</c:v>
                </c:pt>
                <c:pt idx="4">
                  <c:v>-3850</c:v>
                </c:pt>
                <c:pt idx="5">
                  <c:v>-3723</c:v>
                </c:pt>
                <c:pt idx="6">
                  <c:v>-3718</c:v>
                </c:pt>
                <c:pt idx="7">
                  <c:v>-3717</c:v>
                </c:pt>
                <c:pt idx="8">
                  <c:v>-2647</c:v>
                </c:pt>
                <c:pt idx="9">
                  <c:v>-1624</c:v>
                </c:pt>
                <c:pt idx="10">
                  <c:v>-1624</c:v>
                </c:pt>
                <c:pt idx="11">
                  <c:v>-1498</c:v>
                </c:pt>
                <c:pt idx="12">
                  <c:v>-1291</c:v>
                </c:pt>
                <c:pt idx="13">
                  <c:v>-1279</c:v>
                </c:pt>
                <c:pt idx="14">
                  <c:v>-1279</c:v>
                </c:pt>
                <c:pt idx="15">
                  <c:v>-1279</c:v>
                </c:pt>
                <c:pt idx="16">
                  <c:v>-1265</c:v>
                </c:pt>
                <c:pt idx="17">
                  <c:v>-1265</c:v>
                </c:pt>
                <c:pt idx="18">
                  <c:v>-1197</c:v>
                </c:pt>
                <c:pt idx="19">
                  <c:v>-1171</c:v>
                </c:pt>
                <c:pt idx="20">
                  <c:v>-1171</c:v>
                </c:pt>
                <c:pt idx="21">
                  <c:v>-1159</c:v>
                </c:pt>
                <c:pt idx="22">
                  <c:v>-953.5</c:v>
                </c:pt>
                <c:pt idx="23">
                  <c:v>-934</c:v>
                </c:pt>
                <c:pt idx="24">
                  <c:v>-926</c:v>
                </c:pt>
                <c:pt idx="25">
                  <c:v>-919</c:v>
                </c:pt>
                <c:pt idx="26">
                  <c:v>-919</c:v>
                </c:pt>
                <c:pt idx="27">
                  <c:v>-814.5</c:v>
                </c:pt>
                <c:pt idx="28">
                  <c:v>-707.5</c:v>
                </c:pt>
                <c:pt idx="29">
                  <c:v>-701.5</c:v>
                </c:pt>
                <c:pt idx="30">
                  <c:v>-687</c:v>
                </c:pt>
                <c:pt idx="31">
                  <c:v>-575.5</c:v>
                </c:pt>
                <c:pt idx="32">
                  <c:v>-341</c:v>
                </c:pt>
                <c:pt idx="33">
                  <c:v>-252</c:v>
                </c:pt>
                <c:pt idx="34">
                  <c:v>-147</c:v>
                </c:pt>
                <c:pt idx="35">
                  <c:v>-134</c:v>
                </c:pt>
                <c:pt idx="36">
                  <c:v>-128</c:v>
                </c:pt>
                <c:pt idx="37">
                  <c:v>-116</c:v>
                </c:pt>
                <c:pt idx="38">
                  <c:v>-102</c:v>
                </c:pt>
                <c:pt idx="39">
                  <c:v>0</c:v>
                </c:pt>
                <c:pt idx="40">
                  <c:v>0</c:v>
                </c:pt>
                <c:pt idx="41">
                  <c:v>4.5</c:v>
                </c:pt>
                <c:pt idx="42">
                  <c:v>18</c:v>
                </c:pt>
                <c:pt idx="43">
                  <c:v>72</c:v>
                </c:pt>
                <c:pt idx="44">
                  <c:v>103.5</c:v>
                </c:pt>
                <c:pt idx="45">
                  <c:v>103.5</c:v>
                </c:pt>
                <c:pt idx="46">
                  <c:v>103.5</c:v>
                </c:pt>
                <c:pt idx="47">
                  <c:v>106</c:v>
                </c:pt>
                <c:pt idx="48">
                  <c:v>117</c:v>
                </c:pt>
                <c:pt idx="49">
                  <c:v>194</c:v>
                </c:pt>
                <c:pt idx="50">
                  <c:v>205.5</c:v>
                </c:pt>
                <c:pt idx="51">
                  <c:v>224</c:v>
                </c:pt>
                <c:pt idx="52">
                  <c:v>224.5</c:v>
                </c:pt>
                <c:pt idx="53">
                  <c:v>226</c:v>
                </c:pt>
                <c:pt idx="54">
                  <c:v>228.5</c:v>
                </c:pt>
                <c:pt idx="55">
                  <c:v>237</c:v>
                </c:pt>
                <c:pt idx="56">
                  <c:v>244</c:v>
                </c:pt>
                <c:pt idx="57">
                  <c:v>257</c:v>
                </c:pt>
                <c:pt idx="58">
                  <c:v>350</c:v>
                </c:pt>
                <c:pt idx="59">
                  <c:v>470</c:v>
                </c:pt>
                <c:pt idx="60">
                  <c:v>483</c:v>
                </c:pt>
                <c:pt idx="61">
                  <c:v>565</c:v>
                </c:pt>
                <c:pt idx="62">
                  <c:v>579</c:v>
                </c:pt>
                <c:pt idx="63">
                  <c:v>670</c:v>
                </c:pt>
                <c:pt idx="64">
                  <c:v>772</c:v>
                </c:pt>
                <c:pt idx="65">
                  <c:v>924</c:v>
                </c:pt>
                <c:pt idx="66">
                  <c:v>931</c:v>
                </c:pt>
                <c:pt idx="67">
                  <c:v>1029</c:v>
                </c:pt>
                <c:pt idx="68">
                  <c:v>1042</c:v>
                </c:pt>
                <c:pt idx="69">
                  <c:v>1168</c:v>
                </c:pt>
                <c:pt idx="70">
                  <c:v>1170</c:v>
                </c:pt>
                <c:pt idx="71">
                  <c:v>1288</c:v>
                </c:pt>
                <c:pt idx="72">
                  <c:v>1288</c:v>
                </c:pt>
                <c:pt idx="73">
                  <c:v>1495</c:v>
                </c:pt>
                <c:pt idx="74">
                  <c:v>1522</c:v>
                </c:pt>
                <c:pt idx="75">
                  <c:v>1522</c:v>
                </c:pt>
                <c:pt idx="76">
                  <c:v>1615</c:v>
                </c:pt>
                <c:pt idx="77">
                  <c:v>1616.5</c:v>
                </c:pt>
                <c:pt idx="78">
                  <c:v>1735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1739</c:v>
                </c:pt>
                <c:pt idx="87">
                  <c:v>1749</c:v>
                </c:pt>
                <c:pt idx="88">
                  <c:v>1836</c:v>
                </c:pt>
                <c:pt idx="89">
                  <c:v>1836</c:v>
                </c:pt>
                <c:pt idx="90">
                  <c:v>1842</c:v>
                </c:pt>
                <c:pt idx="91">
                  <c:v>1848</c:v>
                </c:pt>
                <c:pt idx="92">
                  <c:v>1859</c:v>
                </c:pt>
                <c:pt idx="93">
                  <c:v>1868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1947</c:v>
                </c:pt>
                <c:pt idx="98">
                  <c:v>1955</c:v>
                </c:pt>
                <c:pt idx="99">
                  <c:v>1955</c:v>
                </c:pt>
                <c:pt idx="100">
                  <c:v>1986</c:v>
                </c:pt>
                <c:pt idx="101">
                  <c:v>1986</c:v>
                </c:pt>
                <c:pt idx="102">
                  <c:v>2060.5</c:v>
                </c:pt>
                <c:pt idx="103">
                  <c:v>2060.5</c:v>
                </c:pt>
                <c:pt idx="104">
                  <c:v>2079</c:v>
                </c:pt>
                <c:pt idx="105">
                  <c:v>2079</c:v>
                </c:pt>
                <c:pt idx="106">
                  <c:v>2087</c:v>
                </c:pt>
                <c:pt idx="107">
                  <c:v>2092</c:v>
                </c:pt>
                <c:pt idx="108">
                  <c:v>2092</c:v>
                </c:pt>
                <c:pt idx="109">
                  <c:v>2094</c:v>
                </c:pt>
                <c:pt idx="110">
                  <c:v>2198</c:v>
                </c:pt>
                <c:pt idx="111">
                  <c:v>2198</c:v>
                </c:pt>
                <c:pt idx="112">
                  <c:v>2198</c:v>
                </c:pt>
              </c:numCache>
            </c:numRef>
          </c:xVal>
          <c:yVal>
            <c:numRef>
              <c:f>'Active 1'!$O$21:$O$133</c:f>
              <c:numCache>
                <c:formatCode>General</c:formatCode>
                <c:ptCount val="113"/>
                <c:pt idx="0">
                  <c:v>8.6665553642861597E-4</c:v>
                </c:pt>
                <c:pt idx="1">
                  <c:v>9.8167863915279551E-4</c:v>
                </c:pt>
                <c:pt idx="2">
                  <c:v>1.0573517330502826E-3</c:v>
                </c:pt>
                <c:pt idx="3">
                  <c:v>1.6990595693009711E-3</c:v>
                </c:pt>
                <c:pt idx="4">
                  <c:v>1.7747326631984582E-3</c:v>
                </c:pt>
                <c:pt idx="5">
                  <c:v>1.9028724355315361E-3</c:v>
                </c:pt>
                <c:pt idx="6">
                  <c:v>1.9079173084580354E-3</c:v>
                </c:pt>
                <c:pt idx="7">
                  <c:v>1.9089262830433353E-3</c:v>
                </c:pt>
                <c:pt idx="8">
                  <c:v>2.9885290893141483E-3</c:v>
                </c:pt>
                <c:pt idx="9">
                  <c:v>4.0207100900758698E-3</c:v>
                </c:pt>
                <c:pt idx="10">
                  <c:v>4.0207100900758698E-3</c:v>
                </c:pt>
                <c:pt idx="11">
                  <c:v>4.1478408878236478E-3</c:v>
                </c:pt>
                <c:pt idx="12">
                  <c:v>4.3566986269807113E-3</c:v>
                </c:pt>
                <c:pt idx="13">
                  <c:v>4.3688063220043098E-3</c:v>
                </c:pt>
                <c:pt idx="14">
                  <c:v>4.3688063220043098E-3</c:v>
                </c:pt>
                <c:pt idx="15">
                  <c:v>4.3688063220043098E-3</c:v>
                </c:pt>
                <c:pt idx="16">
                  <c:v>4.3829319661985071E-3</c:v>
                </c:pt>
                <c:pt idx="17">
                  <c:v>4.3829319661985071E-3</c:v>
                </c:pt>
                <c:pt idx="18">
                  <c:v>4.4515422379988951E-3</c:v>
                </c:pt>
                <c:pt idx="19">
                  <c:v>4.4777755772166909E-3</c:v>
                </c:pt>
                <c:pt idx="20">
                  <c:v>4.4777755772166909E-3</c:v>
                </c:pt>
                <c:pt idx="21">
                  <c:v>4.4898832722402885E-3</c:v>
                </c:pt>
                <c:pt idx="22">
                  <c:v>4.6972275495194022E-3</c:v>
                </c:pt>
                <c:pt idx="23">
                  <c:v>4.7169025539327489E-3</c:v>
                </c:pt>
                <c:pt idx="24">
                  <c:v>4.7249743506151479E-3</c:v>
                </c:pt>
                <c:pt idx="25">
                  <c:v>4.7320371727122461E-3</c:v>
                </c:pt>
                <c:pt idx="26">
                  <c:v>4.7320371727122461E-3</c:v>
                </c:pt>
                <c:pt idx="27">
                  <c:v>4.8374750168760777E-3</c:v>
                </c:pt>
                <c:pt idx="28">
                  <c:v>4.945435297503159E-3</c:v>
                </c:pt>
                <c:pt idx="29">
                  <c:v>4.9514891450149583E-3</c:v>
                </c:pt>
                <c:pt idx="30">
                  <c:v>4.9661192765018056E-3</c:v>
                </c:pt>
                <c:pt idx="31">
                  <c:v>5.0786199427627363E-3</c:v>
                </c:pt>
                <c:pt idx="32">
                  <c:v>5.3152244830155454E-3</c:v>
                </c:pt>
                <c:pt idx="33">
                  <c:v>5.4050232211072299E-3</c:v>
                </c:pt>
                <c:pt idx="34">
                  <c:v>5.5109655525637114E-3</c:v>
                </c:pt>
                <c:pt idx="35">
                  <c:v>5.5240822221726098E-3</c:v>
                </c:pt>
                <c:pt idx="36">
                  <c:v>5.5301360696844081E-3</c:v>
                </c:pt>
                <c:pt idx="37">
                  <c:v>5.5422437647080058E-3</c:v>
                </c:pt>
                <c:pt idx="38">
                  <c:v>5.556369408902204E-3</c:v>
                </c:pt>
                <c:pt idx="39">
                  <c:v>5.6592848166027859E-3</c:v>
                </c:pt>
                <c:pt idx="40">
                  <c:v>5.6592848166027859E-3</c:v>
                </c:pt>
                <c:pt idx="41">
                  <c:v>5.6638252022366354E-3</c:v>
                </c:pt>
                <c:pt idx="42">
                  <c:v>5.6774463591381828E-3</c:v>
                </c:pt>
                <c:pt idx="43">
                  <c:v>5.7319309867443734E-3</c:v>
                </c:pt>
                <c:pt idx="44">
                  <c:v>5.7637136861813177E-3</c:v>
                </c:pt>
                <c:pt idx="45">
                  <c:v>5.7637136861813177E-3</c:v>
                </c:pt>
                <c:pt idx="46">
                  <c:v>5.7637136861813177E-3</c:v>
                </c:pt>
                <c:pt idx="47">
                  <c:v>5.7662361226445673E-3</c:v>
                </c:pt>
                <c:pt idx="48">
                  <c:v>5.7773348430828651E-3</c:v>
                </c:pt>
                <c:pt idx="49">
                  <c:v>5.8550258861509519E-3</c:v>
                </c:pt>
                <c:pt idx="50">
                  <c:v>5.8666290938819005E-3</c:v>
                </c:pt>
                <c:pt idx="51">
                  <c:v>5.8852951237099464E-3</c:v>
                </c:pt>
                <c:pt idx="52">
                  <c:v>5.8857996110025963E-3</c:v>
                </c:pt>
                <c:pt idx="53">
                  <c:v>5.8873130728805461E-3</c:v>
                </c:pt>
                <c:pt idx="54">
                  <c:v>5.8898355093437958E-3</c:v>
                </c:pt>
                <c:pt idx="55">
                  <c:v>5.8984117933188447E-3</c:v>
                </c:pt>
                <c:pt idx="56">
                  <c:v>5.905474615415943E-3</c:v>
                </c:pt>
                <c:pt idx="57">
                  <c:v>5.9185912850248414E-3</c:v>
                </c:pt>
                <c:pt idx="58">
                  <c:v>6.0124259214577244E-3</c:v>
                </c:pt>
                <c:pt idx="59">
                  <c:v>6.1335028716937041E-3</c:v>
                </c:pt>
                <c:pt idx="60">
                  <c:v>6.1466195413026016E-3</c:v>
                </c:pt>
                <c:pt idx="61">
                  <c:v>6.2293554572971869E-3</c:v>
                </c:pt>
                <c:pt idx="62">
                  <c:v>6.2434811014913851E-3</c:v>
                </c:pt>
                <c:pt idx="63">
                  <c:v>6.3352977887536684E-3</c:v>
                </c:pt>
                <c:pt idx="64">
                  <c:v>6.4382131964542512E-3</c:v>
                </c:pt>
                <c:pt idx="65">
                  <c:v>6.5915773334198242E-3</c:v>
                </c:pt>
                <c:pt idx="66">
                  <c:v>6.5986401555169234E-3</c:v>
                </c:pt>
                <c:pt idx="67">
                  <c:v>6.6975196648763058E-3</c:v>
                </c:pt>
                <c:pt idx="68">
                  <c:v>6.7106363344852041E-3</c:v>
                </c:pt>
                <c:pt idx="69">
                  <c:v>6.8377671322329822E-3</c:v>
                </c:pt>
                <c:pt idx="70">
                  <c:v>6.8397850814035811E-3</c:v>
                </c:pt>
                <c:pt idx="71">
                  <c:v>6.958844082468961E-3</c:v>
                </c:pt>
                <c:pt idx="72">
                  <c:v>6.958844082468961E-3</c:v>
                </c:pt>
                <c:pt idx="73">
                  <c:v>7.1677018216260244E-3</c:v>
                </c:pt>
                <c:pt idx="74">
                  <c:v>7.1949441354291202E-3</c:v>
                </c:pt>
                <c:pt idx="75">
                  <c:v>7.1949441354291202E-3</c:v>
                </c:pt>
                <c:pt idx="76">
                  <c:v>7.2887787718620041E-3</c:v>
                </c:pt>
                <c:pt idx="77">
                  <c:v>7.290292233739953E-3</c:v>
                </c:pt>
                <c:pt idx="78">
                  <c:v>7.4098557220979829E-3</c:v>
                </c:pt>
                <c:pt idx="79">
                  <c:v>7.4138916204391824E-3</c:v>
                </c:pt>
                <c:pt idx="80">
                  <c:v>7.4138916204391824E-3</c:v>
                </c:pt>
                <c:pt idx="81">
                  <c:v>7.4138916204391824E-3</c:v>
                </c:pt>
                <c:pt idx="82">
                  <c:v>7.4138916204391824E-3</c:v>
                </c:pt>
                <c:pt idx="83">
                  <c:v>7.4138916204391824E-3</c:v>
                </c:pt>
                <c:pt idx="84">
                  <c:v>7.4138916204391824E-3</c:v>
                </c:pt>
                <c:pt idx="85">
                  <c:v>7.4138916204391824E-3</c:v>
                </c:pt>
                <c:pt idx="86">
                  <c:v>7.4138916204391824E-3</c:v>
                </c:pt>
                <c:pt idx="87">
                  <c:v>7.4239813662921803E-3</c:v>
                </c:pt>
                <c:pt idx="88">
                  <c:v>7.5117621552132649E-3</c:v>
                </c:pt>
                <c:pt idx="89">
                  <c:v>7.5117621552132649E-3</c:v>
                </c:pt>
                <c:pt idx="90">
                  <c:v>7.5178160027250642E-3</c:v>
                </c:pt>
                <c:pt idx="91">
                  <c:v>7.5238698502368634E-3</c:v>
                </c:pt>
                <c:pt idx="92">
                  <c:v>7.5349685706751612E-3</c:v>
                </c:pt>
                <c:pt idx="93">
                  <c:v>7.54404934194286E-3</c:v>
                </c:pt>
                <c:pt idx="94">
                  <c:v>7.6237583341815457E-3</c:v>
                </c:pt>
                <c:pt idx="95">
                  <c:v>7.6237583341815457E-3</c:v>
                </c:pt>
                <c:pt idx="96">
                  <c:v>7.6237583341815457E-3</c:v>
                </c:pt>
                <c:pt idx="97">
                  <c:v>7.6237583341815457E-3</c:v>
                </c:pt>
                <c:pt idx="98">
                  <c:v>7.6318301308639439E-3</c:v>
                </c:pt>
                <c:pt idx="99">
                  <c:v>7.6318301308639439E-3</c:v>
                </c:pt>
                <c:pt idx="100">
                  <c:v>7.6631083430082391E-3</c:v>
                </c:pt>
                <c:pt idx="101">
                  <c:v>7.6631083430082391E-3</c:v>
                </c:pt>
                <c:pt idx="102">
                  <c:v>7.7382769496130762E-3</c:v>
                </c:pt>
                <c:pt idx="103">
                  <c:v>7.7382769496130762E-3</c:v>
                </c:pt>
                <c:pt idx="104">
                  <c:v>7.756942979441123E-3</c:v>
                </c:pt>
                <c:pt idx="105">
                  <c:v>7.756942979441123E-3</c:v>
                </c:pt>
                <c:pt idx="106">
                  <c:v>7.765014776123522E-3</c:v>
                </c:pt>
                <c:pt idx="107">
                  <c:v>7.7700596490500205E-3</c:v>
                </c:pt>
                <c:pt idx="108">
                  <c:v>7.7700596490500205E-3</c:v>
                </c:pt>
                <c:pt idx="109">
                  <c:v>7.7720775982206202E-3</c:v>
                </c:pt>
                <c:pt idx="110">
                  <c:v>7.877010955091801E-3</c:v>
                </c:pt>
                <c:pt idx="111">
                  <c:v>7.877010955091801E-3</c:v>
                </c:pt>
                <c:pt idx="112">
                  <c:v>7.877010955091801E-3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76-4678-937C-83B8E4F5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944032"/>
        <c:axId val="1"/>
      </c:scatterChart>
      <c:valAx>
        <c:axId val="367944032"/>
        <c:scaling>
          <c:orientation val="minMax"/>
          <c:max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453427065026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39015817223195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944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124780316344461"/>
          <c:y val="0.90909222554077285"/>
          <c:w val="0.2513181019332161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Ori - Secondary O-C Diagr.</a:t>
            </a:r>
          </a:p>
        </c:rich>
      </c:tx>
      <c:layout>
        <c:manualLayout>
          <c:xMode val="edge"/>
          <c:yMode val="edge"/>
          <c:x val="0.286956521739130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5217391304349"/>
          <c:y val="0.23511007774245343"/>
          <c:w val="0.81043478260869561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1'!$F$22:$F$768</c:f>
              <c:numCache>
                <c:formatCode>General</c:formatCode>
                <c:ptCount val="747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5664</c:v>
                </c:pt>
                <c:pt idx="234">
                  <c:v>5803</c:v>
                </c:pt>
                <c:pt idx="235">
                  <c:v>5808.5</c:v>
                </c:pt>
                <c:pt idx="236">
                  <c:v>5809</c:v>
                </c:pt>
                <c:pt idx="237">
                  <c:v>5916</c:v>
                </c:pt>
              </c:numCache>
            </c:numRef>
          </c:xVal>
          <c:yVal>
            <c:numRef>
              <c:f>'Active 1'!$S$22:$S$768</c:f>
              <c:numCache>
                <c:formatCode>General</c:formatCode>
                <c:ptCount val="747"/>
                <c:pt idx="21">
                  <c:v>0.7703518000053009</c:v>
                </c:pt>
                <c:pt idx="26">
                  <c:v>0.77669459999742685</c:v>
                </c:pt>
                <c:pt idx="27">
                  <c:v>0.77261100000032457</c:v>
                </c:pt>
                <c:pt idx="28">
                  <c:v>0.77292219999799272</c:v>
                </c:pt>
                <c:pt idx="30">
                  <c:v>0.77655740000045625</c:v>
                </c:pt>
                <c:pt idx="40">
                  <c:v>0.75447340000391705</c:v>
                </c:pt>
                <c:pt idx="43">
                  <c:v>0.75220820000686217</c:v>
                </c:pt>
                <c:pt idx="44">
                  <c:v>0.75260820000403328</c:v>
                </c:pt>
                <c:pt idx="45">
                  <c:v>0.75270820000878302</c:v>
                </c:pt>
                <c:pt idx="49">
                  <c:v>0.7496986000041943</c:v>
                </c:pt>
                <c:pt idx="51">
                  <c:v>0.74961740000435384</c:v>
                </c:pt>
                <c:pt idx="53">
                  <c:v>0.76805820000299718</c:v>
                </c:pt>
                <c:pt idx="101">
                  <c:v>0.69064459999935934</c:v>
                </c:pt>
                <c:pt idx="102">
                  <c:v>0.69068459999834886</c:v>
                </c:pt>
                <c:pt idx="119">
                  <c:v>0.68434820000402397</c:v>
                </c:pt>
                <c:pt idx="124">
                  <c:v>0.66457220000302186</c:v>
                </c:pt>
                <c:pt idx="127">
                  <c:v>0.67180899999948451</c:v>
                </c:pt>
                <c:pt idx="128">
                  <c:v>0.67189420000067912</c:v>
                </c:pt>
                <c:pt idx="130">
                  <c:v>0.66913140000542626</c:v>
                </c:pt>
                <c:pt idx="134">
                  <c:v>0.67393900000752183</c:v>
                </c:pt>
                <c:pt idx="145">
                  <c:v>0.65808780000224942</c:v>
                </c:pt>
                <c:pt idx="148">
                  <c:v>0.65771059999678982</c:v>
                </c:pt>
                <c:pt idx="151">
                  <c:v>0.6488422000038554</c:v>
                </c:pt>
                <c:pt idx="153">
                  <c:v>0.64697700000397163</c:v>
                </c:pt>
                <c:pt idx="154">
                  <c:v>0.64687340000091353</c:v>
                </c:pt>
                <c:pt idx="155">
                  <c:v>0.659873399999924</c:v>
                </c:pt>
                <c:pt idx="161">
                  <c:v>0.63215260000288254</c:v>
                </c:pt>
                <c:pt idx="169">
                  <c:v>0.62229660000593867</c:v>
                </c:pt>
                <c:pt idx="173">
                  <c:v>0.61693540000851499</c:v>
                </c:pt>
                <c:pt idx="178">
                  <c:v>0.61065180000150576</c:v>
                </c:pt>
                <c:pt idx="182">
                  <c:v>0.60508699999627424</c:v>
                </c:pt>
                <c:pt idx="183">
                  <c:v>0.60578700000041863</c:v>
                </c:pt>
                <c:pt idx="186">
                  <c:v>0.6011586000022362</c:v>
                </c:pt>
                <c:pt idx="187">
                  <c:v>0.60300699999788776</c:v>
                </c:pt>
                <c:pt idx="191">
                  <c:v>0.59691979999479372</c:v>
                </c:pt>
                <c:pt idx="196">
                  <c:v>0.58767740000621416</c:v>
                </c:pt>
                <c:pt idx="198">
                  <c:v>0.58674780000001192</c:v>
                </c:pt>
                <c:pt idx="200">
                  <c:v>0.58310980000533164</c:v>
                </c:pt>
                <c:pt idx="206">
                  <c:v>0.58246420000796206</c:v>
                </c:pt>
                <c:pt idx="222">
                  <c:v>0.55841140000120504</c:v>
                </c:pt>
                <c:pt idx="235">
                  <c:v>0.5154742000013357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38-4708-B1CE-F2C7B220B10C}"/>
            </c:ext>
          </c:extLst>
        </c:ser>
        <c:ser>
          <c:idx val="1"/>
          <c:order val="1"/>
          <c:tx>
            <c:strRef>
              <c:f>'Active 1'!$P$20</c:f>
              <c:strCache>
                <c:ptCount val="1"/>
                <c:pt idx="0">
                  <c:v>Sec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1'!$F$22:$F$269</c:f>
              <c:numCache>
                <c:formatCode>General</c:formatCode>
                <c:ptCount val="248"/>
                <c:pt idx="0">
                  <c:v>-4636</c:v>
                </c:pt>
                <c:pt idx="1">
                  <c:v>-4561</c:v>
                </c:pt>
                <c:pt idx="2">
                  <c:v>-3925</c:v>
                </c:pt>
                <c:pt idx="3">
                  <c:v>-3850</c:v>
                </c:pt>
                <c:pt idx="4">
                  <c:v>-3723</c:v>
                </c:pt>
                <c:pt idx="5">
                  <c:v>-3718</c:v>
                </c:pt>
                <c:pt idx="6">
                  <c:v>-3717</c:v>
                </c:pt>
                <c:pt idx="7">
                  <c:v>-2647</c:v>
                </c:pt>
                <c:pt idx="8">
                  <c:v>-1624</c:v>
                </c:pt>
                <c:pt idx="9">
                  <c:v>-1624</c:v>
                </c:pt>
                <c:pt idx="10">
                  <c:v>-1498</c:v>
                </c:pt>
                <c:pt idx="11">
                  <c:v>-1291</c:v>
                </c:pt>
                <c:pt idx="12">
                  <c:v>-1279</c:v>
                </c:pt>
                <c:pt idx="13">
                  <c:v>-1279</c:v>
                </c:pt>
                <c:pt idx="14">
                  <c:v>-1279</c:v>
                </c:pt>
                <c:pt idx="15">
                  <c:v>-1265</c:v>
                </c:pt>
                <c:pt idx="16">
                  <c:v>-1265</c:v>
                </c:pt>
                <c:pt idx="17">
                  <c:v>-1197</c:v>
                </c:pt>
                <c:pt idx="18">
                  <c:v>-1171</c:v>
                </c:pt>
                <c:pt idx="19">
                  <c:v>-1171</c:v>
                </c:pt>
                <c:pt idx="20">
                  <c:v>-1159</c:v>
                </c:pt>
                <c:pt idx="21">
                  <c:v>-953.5</c:v>
                </c:pt>
                <c:pt idx="22">
                  <c:v>-934</c:v>
                </c:pt>
                <c:pt idx="23">
                  <c:v>-926</c:v>
                </c:pt>
                <c:pt idx="24">
                  <c:v>-919</c:v>
                </c:pt>
                <c:pt idx="25">
                  <c:v>-919</c:v>
                </c:pt>
                <c:pt idx="26">
                  <c:v>-814.5</c:v>
                </c:pt>
                <c:pt idx="27">
                  <c:v>-707.5</c:v>
                </c:pt>
                <c:pt idx="28">
                  <c:v>-701.5</c:v>
                </c:pt>
                <c:pt idx="29">
                  <c:v>-687</c:v>
                </c:pt>
                <c:pt idx="30">
                  <c:v>-575.5</c:v>
                </c:pt>
                <c:pt idx="31">
                  <c:v>-341</c:v>
                </c:pt>
                <c:pt idx="32">
                  <c:v>-252</c:v>
                </c:pt>
                <c:pt idx="33">
                  <c:v>-147</c:v>
                </c:pt>
                <c:pt idx="34">
                  <c:v>-134</c:v>
                </c:pt>
                <c:pt idx="35">
                  <c:v>-128</c:v>
                </c:pt>
                <c:pt idx="36">
                  <c:v>-116</c:v>
                </c:pt>
                <c:pt idx="37">
                  <c:v>-102</c:v>
                </c:pt>
                <c:pt idx="38">
                  <c:v>0</c:v>
                </c:pt>
                <c:pt idx="39">
                  <c:v>0</c:v>
                </c:pt>
                <c:pt idx="40">
                  <c:v>4.5</c:v>
                </c:pt>
                <c:pt idx="41">
                  <c:v>18</c:v>
                </c:pt>
                <c:pt idx="42">
                  <c:v>72</c:v>
                </c:pt>
                <c:pt idx="43">
                  <c:v>103.5</c:v>
                </c:pt>
                <c:pt idx="44">
                  <c:v>103.5</c:v>
                </c:pt>
                <c:pt idx="45">
                  <c:v>103.5</c:v>
                </c:pt>
                <c:pt idx="46">
                  <c:v>106</c:v>
                </c:pt>
                <c:pt idx="47">
                  <c:v>117</c:v>
                </c:pt>
                <c:pt idx="48">
                  <c:v>194</c:v>
                </c:pt>
                <c:pt idx="49">
                  <c:v>205.5</c:v>
                </c:pt>
                <c:pt idx="50">
                  <c:v>224</c:v>
                </c:pt>
                <c:pt idx="51">
                  <c:v>224.5</c:v>
                </c:pt>
                <c:pt idx="52">
                  <c:v>226</c:v>
                </c:pt>
                <c:pt idx="53">
                  <c:v>228.5</c:v>
                </c:pt>
                <c:pt idx="54">
                  <c:v>237</c:v>
                </c:pt>
                <c:pt idx="55">
                  <c:v>244</c:v>
                </c:pt>
                <c:pt idx="56">
                  <c:v>257</c:v>
                </c:pt>
                <c:pt idx="57">
                  <c:v>350</c:v>
                </c:pt>
                <c:pt idx="58">
                  <c:v>470</c:v>
                </c:pt>
                <c:pt idx="59">
                  <c:v>483</c:v>
                </c:pt>
                <c:pt idx="60">
                  <c:v>565</c:v>
                </c:pt>
                <c:pt idx="61">
                  <c:v>579</c:v>
                </c:pt>
                <c:pt idx="62">
                  <c:v>670</c:v>
                </c:pt>
                <c:pt idx="63">
                  <c:v>772</c:v>
                </c:pt>
                <c:pt idx="64">
                  <c:v>924</c:v>
                </c:pt>
                <c:pt idx="65">
                  <c:v>931</c:v>
                </c:pt>
                <c:pt idx="66">
                  <c:v>1029</c:v>
                </c:pt>
                <c:pt idx="67">
                  <c:v>1042</c:v>
                </c:pt>
                <c:pt idx="68">
                  <c:v>1168</c:v>
                </c:pt>
                <c:pt idx="69">
                  <c:v>1170</c:v>
                </c:pt>
                <c:pt idx="70">
                  <c:v>1288</c:v>
                </c:pt>
                <c:pt idx="71">
                  <c:v>1288</c:v>
                </c:pt>
                <c:pt idx="72">
                  <c:v>1495</c:v>
                </c:pt>
                <c:pt idx="73">
                  <c:v>1522</c:v>
                </c:pt>
                <c:pt idx="74">
                  <c:v>1522</c:v>
                </c:pt>
                <c:pt idx="75">
                  <c:v>1615</c:v>
                </c:pt>
                <c:pt idx="76">
                  <c:v>1616.5</c:v>
                </c:pt>
                <c:pt idx="77">
                  <c:v>1735</c:v>
                </c:pt>
                <c:pt idx="78">
                  <c:v>1739</c:v>
                </c:pt>
                <c:pt idx="79">
                  <c:v>1739</c:v>
                </c:pt>
                <c:pt idx="80">
                  <c:v>1739</c:v>
                </c:pt>
                <c:pt idx="81">
                  <c:v>1739</c:v>
                </c:pt>
                <c:pt idx="82">
                  <c:v>1739</c:v>
                </c:pt>
                <c:pt idx="83">
                  <c:v>1739</c:v>
                </c:pt>
                <c:pt idx="84">
                  <c:v>1739</c:v>
                </c:pt>
                <c:pt idx="85">
                  <c:v>1739</c:v>
                </c:pt>
                <c:pt idx="86">
                  <c:v>1749</c:v>
                </c:pt>
                <c:pt idx="87">
                  <c:v>1836</c:v>
                </c:pt>
                <c:pt idx="88">
                  <c:v>1836</c:v>
                </c:pt>
                <c:pt idx="89">
                  <c:v>1842</c:v>
                </c:pt>
                <c:pt idx="90">
                  <c:v>1848</c:v>
                </c:pt>
                <c:pt idx="91">
                  <c:v>1859</c:v>
                </c:pt>
                <c:pt idx="92">
                  <c:v>1868</c:v>
                </c:pt>
                <c:pt idx="93">
                  <c:v>1947</c:v>
                </c:pt>
                <c:pt idx="94">
                  <c:v>1947</c:v>
                </c:pt>
                <c:pt idx="95">
                  <c:v>1947</c:v>
                </c:pt>
                <c:pt idx="96">
                  <c:v>1947</c:v>
                </c:pt>
                <c:pt idx="97">
                  <c:v>1955</c:v>
                </c:pt>
                <c:pt idx="98">
                  <c:v>1955</c:v>
                </c:pt>
                <c:pt idx="99">
                  <c:v>1986</c:v>
                </c:pt>
                <c:pt idx="100">
                  <c:v>1986</c:v>
                </c:pt>
                <c:pt idx="101">
                  <c:v>2060.5</c:v>
                </c:pt>
                <c:pt idx="102">
                  <c:v>2060.5</c:v>
                </c:pt>
                <c:pt idx="103">
                  <c:v>2079</c:v>
                </c:pt>
                <c:pt idx="104">
                  <c:v>2079</c:v>
                </c:pt>
                <c:pt idx="105">
                  <c:v>2087</c:v>
                </c:pt>
                <c:pt idx="106">
                  <c:v>2092</c:v>
                </c:pt>
                <c:pt idx="107">
                  <c:v>2092</c:v>
                </c:pt>
                <c:pt idx="108">
                  <c:v>2094</c:v>
                </c:pt>
                <c:pt idx="109">
                  <c:v>2198</c:v>
                </c:pt>
                <c:pt idx="110">
                  <c:v>2198</c:v>
                </c:pt>
                <c:pt idx="111">
                  <c:v>2198</c:v>
                </c:pt>
                <c:pt idx="112">
                  <c:v>2199</c:v>
                </c:pt>
                <c:pt idx="113">
                  <c:v>2200</c:v>
                </c:pt>
                <c:pt idx="114">
                  <c:v>2200</c:v>
                </c:pt>
                <c:pt idx="115">
                  <c:v>2200</c:v>
                </c:pt>
                <c:pt idx="116">
                  <c:v>2201</c:v>
                </c:pt>
                <c:pt idx="117">
                  <c:v>2201</c:v>
                </c:pt>
                <c:pt idx="118">
                  <c:v>2225</c:v>
                </c:pt>
                <c:pt idx="119">
                  <c:v>2303.5</c:v>
                </c:pt>
                <c:pt idx="120">
                  <c:v>2312</c:v>
                </c:pt>
                <c:pt idx="121">
                  <c:v>2318</c:v>
                </c:pt>
                <c:pt idx="122">
                  <c:v>2318</c:v>
                </c:pt>
                <c:pt idx="123">
                  <c:v>2331</c:v>
                </c:pt>
                <c:pt idx="124">
                  <c:v>2423.5</c:v>
                </c:pt>
                <c:pt idx="125">
                  <c:v>2433</c:v>
                </c:pt>
                <c:pt idx="126">
                  <c:v>2539</c:v>
                </c:pt>
                <c:pt idx="127">
                  <c:v>2657.5</c:v>
                </c:pt>
                <c:pt idx="128">
                  <c:v>2658.5</c:v>
                </c:pt>
                <c:pt idx="129">
                  <c:v>2659</c:v>
                </c:pt>
                <c:pt idx="130">
                  <c:v>2669.5</c:v>
                </c:pt>
                <c:pt idx="131">
                  <c:v>2670</c:v>
                </c:pt>
                <c:pt idx="132">
                  <c:v>2671</c:v>
                </c:pt>
                <c:pt idx="133">
                  <c:v>2677</c:v>
                </c:pt>
                <c:pt idx="134">
                  <c:v>2682.5</c:v>
                </c:pt>
                <c:pt idx="135">
                  <c:v>2776</c:v>
                </c:pt>
                <c:pt idx="136">
                  <c:v>2790</c:v>
                </c:pt>
                <c:pt idx="137">
                  <c:v>2790</c:v>
                </c:pt>
                <c:pt idx="138">
                  <c:v>2790</c:v>
                </c:pt>
                <c:pt idx="139">
                  <c:v>2896</c:v>
                </c:pt>
                <c:pt idx="140">
                  <c:v>2897</c:v>
                </c:pt>
                <c:pt idx="141">
                  <c:v>2903</c:v>
                </c:pt>
                <c:pt idx="142">
                  <c:v>2903</c:v>
                </c:pt>
                <c:pt idx="143">
                  <c:v>2903</c:v>
                </c:pt>
                <c:pt idx="144">
                  <c:v>2910</c:v>
                </c:pt>
                <c:pt idx="145">
                  <c:v>2976.5</c:v>
                </c:pt>
                <c:pt idx="146">
                  <c:v>2984</c:v>
                </c:pt>
                <c:pt idx="147">
                  <c:v>3009</c:v>
                </c:pt>
                <c:pt idx="148">
                  <c:v>3015.5</c:v>
                </c:pt>
                <c:pt idx="149">
                  <c:v>3016</c:v>
                </c:pt>
                <c:pt idx="150">
                  <c:v>3116</c:v>
                </c:pt>
                <c:pt idx="151">
                  <c:v>3148.5</c:v>
                </c:pt>
                <c:pt idx="152">
                  <c:v>3242</c:v>
                </c:pt>
                <c:pt idx="153">
                  <c:v>3247.5</c:v>
                </c:pt>
                <c:pt idx="154">
                  <c:v>3254.5</c:v>
                </c:pt>
                <c:pt idx="155">
                  <c:v>3254.5</c:v>
                </c:pt>
                <c:pt idx="156">
                  <c:v>3262</c:v>
                </c:pt>
                <c:pt idx="157">
                  <c:v>3262</c:v>
                </c:pt>
                <c:pt idx="158">
                  <c:v>3377</c:v>
                </c:pt>
                <c:pt idx="159">
                  <c:v>3475</c:v>
                </c:pt>
                <c:pt idx="160">
                  <c:v>3488</c:v>
                </c:pt>
                <c:pt idx="161">
                  <c:v>3600.5</c:v>
                </c:pt>
                <c:pt idx="162">
                  <c:v>3601</c:v>
                </c:pt>
                <c:pt idx="163">
                  <c:v>3608</c:v>
                </c:pt>
                <c:pt idx="164">
                  <c:v>3608</c:v>
                </c:pt>
                <c:pt idx="165">
                  <c:v>3608</c:v>
                </c:pt>
                <c:pt idx="166">
                  <c:v>3679</c:v>
                </c:pt>
                <c:pt idx="167">
                  <c:v>3679</c:v>
                </c:pt>
                <c:pt idx="168">
                  <c:v>3811</c:v>
                </c:pt>
                <c:pt idx="169">
                  <c:v>3820.5</c:v>
                </c:pt>
                <c:pt idx="170">
                  <c:v>3915</c:v>
                </c:pt>
                <c:pt idx="171">
                  <c:v>3916</c:v>
                </c:pt>
                <c:pt idx="172">
                  <c:v>3921</c:v>
                </c:pt>
                <c:pt idx="173">
                  <c:v>3939.5</c:v>
                </c:pt>
                <c:pt idx="174">
                  <c:v>3941</c:v>
                </c:pt>
                <c:pt idx="175">
                  <c:v>3941</c:v>
                </c:pt>
                <c:pt idx="176">
                  <c:v>4039</c:v>
                </c:pt>
                <c:pt idx="177">
                  <c:v>4043</c:v>
                </c:pt>
                <c:pt idx="178">
                  <c:v>4046.5</c:v>
                </c:pt>
                <c:pt idx="179">
                  <c:v>4049</c:v>
                </c:pt>
                <c:pt idx="180">
                  <c:v>4161</c:v>
                </c:pt>
                <c:pt idx="181">
                  <c:v>4162</c:v>
                </c:pt>
                <c:pt idx="182">
                  <c:v>4172.5</c:v>
                </c:pt>
                <c:pt idx="183">
                  <c:v>4172.5</c:v>
                </c:pt>
                <c:pt idx="184">
                  <c:v>4182</c:v>
                </c:pt>
                <c:pt idx="185">
                  <c:v>4254</c:v>
                </c:pt>
                <c:pt idx="186">
                  <c:v>4255.5</c:v>
                </c:pt>
                <c:pt idx="187">
                  <c:v>4272.5</c:v>
                </c:pt>
                <c:pt idx="188">
                  <c:v>4279</c:v>
                </c:pt>
                <c:pt idx="189">
                  <c:v>4285</c:v>
                </c:pt>
                <c:pt idx="190">
                  <c:v>4382</c:v>
                </c:pt>
                <c:pt idx="191">
                  <c:v>4386.5</c:v>
                </c:pt>
                <c:pt idx="192">
                  <c:v>4501</c:v>
                </c:pt>
                <c:pt idx="193">
                  <c:v>4514</c:v>
                </c:pt>
                <c:pt idx="194">
                  <c:v>4519</c:v>
                </c:pt>
                <c:pt idx="195">
                  <c:v>4521</c:v>
                </c:pt>
                <c:pt idx="196">
                  <c:v>4524.5</c:v>
                </c:pt>
                <c:pt idx="197">
                  <c:v>4525</c:v>
                </c:pt>
                <c:pt idx="198">
                  <c:v>4526.5</c:v>
                </c:pt>
                <c:pt idx="199">
                  <c:v>4607</c:v>
                </c:pt>
                <c:pt idx="200">
                  <c:v>4611.5</c:v>
                </c:pt>
                <c:pt idx="201">
                  <c:v>4623</c:v>
                </c:pt>
                <c:pt idx="202">
                  <c:v>4627</c:v>
                </c:pt>
                <c:pt idx="203">
                  <c:v>4627</c:v>
                </c:pt>
                <c:pt idx="204">
                  <c:v>4631</c:v>
                </c:pt>
                <c:pt idx="205">
                  <c:v>4632</c:v>
                </c:pt>
                <c:pt idx="206">
                  <c:v>4633.5</c:v>
                </c:pt>
                <c:pt idx="207">
                  <c:v>4634</c:v>
                </c:pt>
                <c:pt idx="208">
                  <c:v>4637</c:v>
                </c:pt>
                <c:pt idx="209">
                  <c:v>4638.5</c:v>
                </c:pt>
                <c:pt idx="210">
                  <c:v>4715</c:v>
                </c:pt>
                <c:pt idx="211">
                  <c:v>4721</c:v>
                </c:pt>
                <c:pt idx="212">
                  <c:v>4721</c:v>
                </c:pt>
                <c:pt idx="213">
                  <c:v>4728</c:v>
                </c:pt>
                <c:pt idx="214">
                  <c:v>4728</c:v>
                </c:pt>
                <c:pt idx="215">
                  <c:v>4758.5</c:v>
                </c:pt>
                <c:pt idx="216">
                  <c:v>4758.5</c:v>
                </c:pt>
                <c:pt idx="217">
                  <c:v>4763.5</c:v>
                </c:pt>
                <c:pt idx="218">
                  <c:v>4961</c:v>
                </c:pt>
                <c:pt idx="219">
                  <c:v>4961</c:v>
                </c:pt>
                <c:pt idx="220">
                  <c:v>4961</c:v>
                </c:pt>
                <c:pt idx="221">
                  <c:v>4990</c:v>
                </c:pt>
                <c:pt idx="222">
                  <c:v>5069.5</c:v>
                </c:pt>
                <c:pt idx="223">
                  <c:v>5212</c:v>
                </c:pt>
                <c:pt idx="224">
                  <c:v>5218</c:v>
                </c:pt>
                <c:pt idx="225">
                  <c:v>5232</c:v>
                </c:pt>
                <c:pt idx="226">
                  <c:v>5300</c:v>
                </c:pt>
                <c:pt idx="227">
                  <c:v>5428</c:v>
                </c:pt>
                <c:pt idx="228">
                  <c:v>5432</c:v>
                </c:pt>
                <c:pt idx="229">
                  <c:v>5450</c:v>
                </c:pt>
                <c:pt idx="230">
                  <c:v>5542</c:v>
                </c:pt>
                <c:pt idx="231">
                  <c:v>5569</c:v>
                </c:pt>
                <c:pt idx="232">
                  <c:v>5576</c:v>
                </c:pt>
                <c:pt idx="233">
                  <c:v>5664</c:v>
                </c:pt>
                <c:pt idx="234">
                  <c:v>5803</c:v>
                </c:pt>
                <c:pt idx="235">
                  <c:v>5808.5</c:v>
                </c:pt>
                <c:pt idx="236">
                  <c:v>5809</c:v>
                </c:pt>
                <c:pt idx="237">
                  <c:v>5916</c:v>
                </c:pt>
              </c:numCache>
            </c:numRef>
          </c:xVal>
          <c:yVal>
            <c:numRef>
              <c:f>'Active 1'!$P$22:$P$268</c:f>
              <c:numCache>
                <c:formatCode>General</c:formatCode>
                <c:ptCount val="247"/>
                <c:pt idx="0">
                  <c:v>1.0059928002865537</c:v>
                </c:pt>
                <c:pt idx="1">
                  <c:v>1.0025641515219896</c:v>
                </c:pt>
                <c:pt idx="2">
                  <c:v>0.97348920999848554</c:v>
                </c:pt>
                <c:pt idx="3">
                  <c:v>0.97006056123392137</c:v>
                </c:pt>
                <c:pt idx="4">
                  <c:v>0.96425471599259271</c:v>
                </c:pt>
                <c:pt idx="5">
                  <c:v>0.96402613940828852</c:v>
                </c:pt>
                <c:pt idx="6">
                  <c:v>0.96398042409142759</c:v>
                </c:pt>
                <c:pt idx="7">
                  <c:v>0.91506503505031245</c:v>
                </c:pt>
                <c:pt idx="8">
                  <c:v>0.86829826590165748</c:v>
                </c:pt>
                <c:pt idx="9">
                  <c:v>0.86829826590165748</c:v>
                </c:pt>
                <c:pt idx="10">
                  <c:v>0.86253813597718976</c:v>
                </c:pt>
                <c:pt idx="11">
                  <c:v>0.85307506538699263</c:v>
                </c:pt>
                <c:pt idx="12">
                  <c:v>0.85252648158466238</c:v>
                </c:pt>
                <c:pt idx="13">
                  <c:v>0.85252648158466238</c:v>
                </c:pt>
                <c:pt idx="14">
                  <c:v>0.85252648158466238</c:v>
                </c:pt>
                <c:pt idx="15">
                  <c:v>0.85188646714861038</c:v>
                </c:pt>
                <c:pt idx="16">
                  <c:v>0.85188646714861038</c:v>
                </c:pt>
                <c:pt idx="17">
                  <c:v>0.84877782560207227</c:v>
                </c:pt>
                <c:pt idx="18">
                  <c:v>0.84758922736369002</c:v>
                </c:pt>
                <c:pt idx="19">
                  <c:v>0.84758922736369002</c:v>
                </c:pt>
                <c:pt idx="20">
                  <c:v>0.84704064356135977</c:v>
                </c:pt>
                <c:pt idx="21">
                  <c:v>0.83764614594645403</c:v>
                </c:pt>
                <c:pt idx="22">
                  <c:v>0.83675469726766738</c:v>
                </c:pt>
                <c:pt idx="23">
                  <c:v>0.83638897473278051</c:v>
                </c:pt>
                <c:pt idx="24">
                  <c:v>0.83606896751475446</c:v>
                </c:pt>
                <c:pt idx="25">
                  <c:v>0.83606896751475446</c:v>
                </c:pt>
                <c:pt idx="26">
                  <c:v>0.83129171690279513</c:v>
                </c:pt>
                <c:pt idx="27">
                  <c:v>0.82640017799868359</c:v>
                </c:pt>
                <c:pt idx="28">
                  <c:v>0.82612588609751847</c:v>
                </c:pt>
                <c:pt idx="29">
                  <c:v>0.82546301400303612</c:v>
                </c:pt>
                <c:pt idx="30">
                  <c:v>0.82036575617305074</c:v>
                </c:pt>
                <c:pt idx="31">
                  <c:v>0.80964551436918009</c:v>
                </c:pt>
                <c:pt idx="32">
                  <c:v>0.80557685116856403</c:v>
                </c:pt>
                <c:pt idx="33">
                  <c:v>0.80077674289817424</c:v>
                </c:pt>
                <c:pt idx="34">
                  <c:v>0.80018244377898307</c:v>
                </c:pt>
                <c:pt idx="35">
                  <c:v>0.79990815187781794</c:v>
                </c:pt>
                <c:pt idx="36">
                  <c:v>0.79935956807548769</c:v>
                </c:pt>
                <c:pt idx="37">
                  <c:v>0.7987195536394357</c:v>
                </c:pt>
                <c:pt idx="38">
                  <c:v>0.79405659131962847</c:v>
                </c:pt>
                <c:pt idx="39">
                  <c:v>0.79405659131962847</c:v>
                </c:pt>
                <c:pt idx="40">
                  <c:v>0.79385087239375463</c:v>
                </c:pt>
                <c:pt idx="41">
                  <c:v>0.79323371561613309</c:v>
                </c:pt>
                <c:pt idx="42">
                  <c:v>0.79076508850564686</c:v>
                </c:pt>
                <c:pt idx="43">
                  <c:v>0.78932505602452996</c:v>
                </c:pt>
                <c:pt idx="44">
                  <c:v>0.78932505602452996</c:v>
                </c:pt>
                <c:pt idx="45">
                  <c:v>0.78932505602452996</c:v>
                </c:pt>
                <c:pt idx="46">
                  <c:v>0.78921076773237786</c:v>
                </c:pt>
                <c:pt idx="47">
                  <c:v>0.78870789924690843</c:v>
                </c:pt>
                <c:pt idx="48">
                  <c:v>0.78518781984862251</c:v>
                </c:pt>
                <c:pt idx="49">
                  <c:v>0.78466209370472273</c:v>
                </c:pt>
                <c:pt idx="50">
                  <c:v>0.78381636034279689</c:v>
                </c:pt>
                <c:pt idx="51">
                  <c:v>0.78379350268436643</c:v>
                </c:pt>
                <c:pt idx="52">
                  <c:v>0.78372492970907515</c:v>
                </c:pt>
                <c:pt idx="53">
                  <c:v>0.78361064141692305</c:v>
                </c:pt>
                <c:pt idx="54">
                  <c:v>0.78322206122360571</c:v>
                </c:pt>
                <c:pt idx="55">
                  <c:v>0.78290205400557977</c:v>
                </c:pt>
                <c:pt idx="56">
                  <c:v>0.78230775488638871</c:v>
                </c:pt>
                <c:pt idx="57">
                  <c:v>0.77805623041832916</c:v>
                </c:pt>
                <c:pt idx="58">
                  <c:v>0.77257039239502645</c:v>
                </c:pt>
                <c:pt idx="59">
                  <c:v>0.77197609327583538</c:v>
                </c:pt>
                <c:pt idx="60">
                  <c:v>0.76822743729324516</c:v>
                </c:pt>
                <c:pt idx="61">
                  <c:v>0.76758742285719328</c:v>
                </c:pt>
                <c:pt idx="62">
                  <c:v>0.76342732902285537</c:v>
                </c:pt>
                <c:pt idx="63">
                  <c:v>0.75876436670304814</c:v>
                </c:pt>
                <c:pt idx="64">
                  <c:v>0.75181563854019817</c:v>
                </c:pt>
                <c:pt idx="65">
                  <c:v>0.75149563132217212</c:v>
                </c:pt>
                <c:pt idx="66">
                  <c:v>0.74701553026980838</c:v>
                </c:pt>
                <c:pt idx="67">
                  <c:v>0.7464212311506172</c:v>
                </c:pt>
                <c:pt idx="68">
                  <c:v>0.74066110122614948</c:v>
                </c:pt>
                <c:pt idx="69">
                  <c:v>0.74056967059242773</c:v>
                </c:pt>
                <c:pt idx="70">
                  <c:v>0.73517526320284687</c:v>
                </c:pt>
                <c:pt idx="71">
                  <c:v>0.73517526320284687</c:v>
                </c:pt>
                <c:pt idx="72">
                  <c:v>0.72571219261264974</c:v>
                </c:pt>
                <c:pt idx="73">
                  <c:v>0.72447787905740668</c:v>
                </c:pt>
                <c:pt idx="74">
                  <c:v>0.72447787905740668</c:v>
                </c:pt>
                <c:pt idx="75">
                  <c:v>0.72022635458934714</c:v>
                </c:pt>
                <c:pt idx="76">
                  <c:v>0.72015778161405586</c:v>
                </c:pt>
                <c:pt idx="77">
                  <c:v>0.71474051656604454</c:v>
                </c:pt>
                <c:pt idx="78">
                  <c:v>0.71455765529860105</c:v>
                </c:pt>
                <c:pt idx="79">
                  <c:v>0.71455765529860105</c:v>
                </c:pt>
                <c:pt idx="80">
                  <c:v>0.71455765529860105</c:v>
                </c:pt>
                <c:pt idx="81">
                  <c:v>0.71455765529860105</c:v>
                </c:pt>
                <c:pt idx="82">
                  <c:v>0.71455765529860105</c:v>
                </c:pt>
                <c:pt idx="83">
                  <c:v>0.71455765529860105</c:v>
                </c:pt>
                <c:pt idx="84">
                  <c:v>0.71455765529860105</c:v>
                </c:pt>
                <c:pt idx="85">
                  <c:v>0.71455765529860105</c:v>
                </c:pt>
                <c:pt idx="86">
                  <c:v>0.71410050212999254</c:v>
                </c:pt>
                <c:pt idx="87">
                  <c:v>0.71012326956309813</c:v>
                </c:pt>
                <c:pt idx="88">
                  <c:v>0.71012326956309813</c:v>
                </c:pt>
                <c:pt idx="89">
                  <c:v>0.709848977661933</c:v>
                </c:pt>
                <c:pt idx="90">
                  <c:v>0.70957468576076788</c:v>
                </c:pt>
                <c:pt idx="91">
                  <c:v>0.70907181727529844</c:v>
                </c:pt>
                <c:pt idx="92">
                  <c:v>0.70866037942355076</c:v>
                </c:pt>
                <c:pt idx="93">
                  <c:v>0.70504886939154321</c:v>
                </c:pt>
                <c:pt idx="94">
                  <c:v>0.70504886939154321</c:v>
                </c:pt>
                <c:pt idx="95">
                  <c:v>0.70504886939154321</c:v>
                </c:pt>
                <c:pt idx="96">
                  <c:v>0.70504886939154321</c:v>
                </c:pt>
                <c:pt idx="97">
                  <c:v>0.70468314685665634</c:v>
                </c:pt>
                <c:pt idx="98">
                  <c:v>0.70468314685665634</c:v>
                </c:pt>
                <c:pt idx="99">
                  <c:v>0.70326597203396979</c:v>
                </c:pt>
                <c:pt idx="100">
                  <c:v>0.70326597203396979</c:v>
                </c:pt>
                <c:pt idx="101">
                  <c:v>0.69986018092783608</c:v>
                </c:pt>
                <c:pt idx="102">
                  <c:v>0.69986018092783608</c:v>
                </c:pt>
                <c:pt idx="103">
                  <c:v>0.69901444756591025</c:v>
                </c:pt>
                <c:pt idx="104">
                  <c:v>0.69901444756591025</c:v>
                </c:pt>
                <c:pt idx="105">
                  <c:v>0.69864872503102349</c:v>
                </c:pt>
                <c:pt idx="106">
                  <c:v>0.69842014844671918</c:v>
                </c:pt>
                <c:pt idx="107">
                  <c:v>0.69842014844671918</c:v>
                </c:pt>
                <c:pt idx="108">
                  <c:v>0.69832871781299743</c:v>
                </c:pt>
                <c:pt idx="109">
                  <c:v>0.69357432485946846</c:v>
                </c:pt>
                <c:pt idx="110">
                  <c:v>0.69357432485946846</c:v>
                </c:pt>
                <c:pt idx="111">
                  <c:v>0.69357432485946846</c:v>
                </c:pt>
                <c:pt idx="112">
                  <c:v>0.69352860954260764</c:v>
                </c:pt>
                <c:pt idx="113">
                  <c:v>0.69348289422574683</c:v>
                </c:pt>
                <c:pt idx="114">
                  <c:v>0.69348289422574683</c:v>
                </c:pt>
                <c:pt idx="115">
                  <c:v>0.69348289422574683</c:v>
                </c:pt>
                <c:pt idx="116">
                  <c:v>0.6934371789088859</c:v>
                </c:pt>
                <c:pt idx="117">
                  <c:v>0.6934371789088859</c:v>
                </c:pt>
                <c:pt idx="118">
                  <c:v>0.6923400113042254</c:v>
                </c:pt>
                <c:pt idx="119">
                  <c:v>0.68875135893064821</c:v>
                </c:pt>
                <c:pt idx="120">
                  <c:v>0.68836277873733098</c:v>
                </c:pt>
                <c:pt idx="121">
                  <c:v>0.68808848683616586</c:v>
                </c:pt>
                <c:pt idx="122">
                  <c:v>0.68808848683616586</c:v>
                </c:pt>
                <c:pt idx="123">
                  <c:v>0.68749418771697479</c:v>
                </c:pt>
                <c:pt idx="124">
                  <c:v>0.6832655209073456</c:v>
                </c:pt>
                <c:pt idx="125">
                  <c:v>0.68283122539716756</c:v>
                </c:pt>
                <c:pt idx="126">
                  <c:v>0.67798540180991684</c:v>
                </c:pt>
                <c:pt idx="127">
                  <c:v>0.67256813676190552</c:v>
                </c:pt>
                <c:pt idx="128">
                  <c:v>0.67252242144504459</c:v>
                </c:pt>
                <c:pt idx="129">
                  <c:v>0.67249956378661424</c:v>
                </c:pt>
                <c:pt idx="130">
                  <c:v>0.67201955295957516</c:v>
                </c:pt>
                <c:pt idx="131">
                  <c:v>0.67199669530114481</c:v>
                </c:pt>
                <c:pt idx="132">
                  <c:v>0.67195097998428399</c:v>
                </c:pt>
                <c:pt idx="133">
                  <c:v>0.67167668808311887</c:v>
                </c:pt>
                <c:pt idx="134">
                  <c:v>0.6714252538403841</c:v>
                </c:pt>
                <c:pt idx="135">
                  <c:v>0.66715087171389409</c:v>
                </c:pt>
                <c:pt idx="136">
                  <c:v>0.66651085727784221</c:v>
                </c:pt>
                <c:pt idx="137">
                  <c:v>0.66651085727784221</c:v>
                </c:pt>
                <c:pt idx="138">
                  <c:v>0.66651085727784221</c:v>
                </c:pt>
                <c:pt idx="139">
                  <c:v>0.66166503369059149</c:v>
                </c:pt>
                <c:pt idx="140">
                  <c:v>0.66161931837373067</c:v>
                </c:pt>
                <c:pt idx="141">
                  <c:v>0.66134502647256554</c:v>
                </c:pt>
                <c:pt idx="142">
                  <c:v>0.66134502647256554</c:v>
                </c:pt>
                <c:pt idx="143">
                  <c:v>0.66134502647256554</c:v>
                </c:pt>
                <c:pt idx="144">
                  <c:v>0.66102501925453949</c:v>
                </c:pt>
                <c:pt idx="145">
                  <c:v>0.65798495068329266</c:v>
                </c:pt>
                <c:pt idx="146">
                  <c:v>0.65764208580683625</c:v>
                </c:pt>
                <c:pt idx="147">
                  <c:v>0.65649920288531483</c:v>
                </c:pt>
                <c:pt idx="148">
                  <c:v>0.65620205332571935</c:v>
                </c:pt>
                <c:pt idx="149">
                  <c:v>0.65617919566728888</c:v>
                </c:pt>
                <c:pt idx="150">
                  <c:v>0.65160766398120329</c:v>
                </c:pt>
                <c:pt idx="151">
                  <c:v>0.65012191618322557</c:v>
                </c:pt>
                <c:pt idx="152">
                  <c:v>0.64584753405673556</c:v>
                </c:pt>
                <c:pt idx="153">
                  <c:v>0.6455960998140009</c:v>
                </c:pt>
                <c:pt idx="154">
                  <c:v>0.64527609259597485</c:v>
                </c:pt>
                <c:pt idx="155">
                  <c:v>0.64527609259597485</c:v>
                </c:pt>
                <c:pt idx="156">
                  <c:v>0.64493322771951844</c:v>
                </c:pt>
                <c:pt idx="157">
                  <c:v>0.64493322771951844</c:v>
                </c:pt>
                <c:pt idx="158">
                  <c:v>0.63967596628052004</c:v>
                </c:pt>
                <c:pt idx="159">
                  <c:v>0.6351958652281563</c:v>
                </c:pt>
                <c:pt idx="160">
                  <c:v>0.63460156610896512</c:v>
                </c:pt>
                <c:pt idx="161">
                  <c:v>0.62945859296211892</c:v>
                </c:pt>
                <c:pt idx="162">
                  <c:v>0.62943573530368857</c:v>
                </c:pt>
                <c:pt idx="163">
                  <c:v>0.62911572808566252</c:v>
                </c:pt>
                <c:pt idx="164">
                  <c:v>0.62911572808566252</c:v>
                </c:pt>
                <c:pt idx="165">
                  <c:v>0.62911572808566252</c:v>
                </c:pt>
                <c:pt idx="166">
                  <c:v>0.62586994058854173</c:v>
                </c:pt>
                <c:pt idx="167">
                  <c:v>0.62586994058854173</c:v>
                </c:pt>
                <c:pt idx="168">
                  <c:v>0.61983551876290888</c:v>
                </c:pt>
                <c:pt idx="169">
                  <c:v>0.61940122325273073</c:v>
                </c:pt>
                <c:pt idx="170">
                  <c:v>0.6150811258093799</c:v>
                </c:pt>
                <c:pt idx="171">
                  <c:v>0.61503541049251909</c:v>
                </c:pt>
                <c:pt idx="172">
                  <c:v>0.61480683390821478</c:v>
                </c:pt>
                <c:pt idx="173">
                  <c:v>0.61396110054628894</c:v>
                </c:pt>
                <c:pt idx="174">
                  <c:v>0.61389252757099766</c:v>
                </c:pt>
                <c:pt idx="175">
                  <c:v>0.61389252757099766</c:v>
                </c:pt>
                <c:pt idx="176">
                  <c:v>0.60941242651863381</c:v>
                </c:pt>
                <c:pt idx="177">
                  <c:v>0.60922956525119043</c:v>
                </c:pt>
                <c:pt idx="178">
                  <c:v>0.60906956164217751</c:v>
                </c:pt>
                <c:pt idx="179">
                  <c:v>0.60895527335002531</c:v>
                </c:pt>
                <c:pt idx="180">
                  <c:v>0.60383515786160946</c:v>
                </c:pt>
                <c:pt idx="181">
                  <c:v>0.60378944254474864</c:v>
                </c:pt>
                <c:pt idx="182">
                  <c:v>0.60330943171770968</c:v>
                </c:pt>
                <c:pt idx="183">
                  <c:v>0.60330943171770968</c:v>
                </c:pt>
                <c:pt idx="184">
                  <c:v>0.60287513620753153</c:v>
                </c:pt>
                <c:pt idx="185">
                  <c:v>0.59958363339355003</c:v>
                </c:pt>
                <c:pt idx="186">
                  <c:v>0.59951506041825864</c:v>
                </c:pt>
                <c:pt idx="187">
                  <c:v>0.59873790003162419</c:v>
                </c:pt>
                <c:pt idx="188">
                  <c:v>0.5984407504720286</c:v>
                </c:pt>
                <c:pt idx="189">
                  <c:v>0.59816645857086348</c:v>
                </c:pt>
                <c:pt idx="190">
                  <c:v>0.59373207283536056</c:v>
                </c:pt>
                <c:pt idx="191">
                  <c:v>0.5935263539094866</c:v>
                </c:pt>
                <c:pt idx="192">
                  <c:v>0.58829195012891877</c:v>
                </c:pt>
                <c:pt idx="193">
                  <c:v>0.5876976510097276</c:v>
                </c:pt>
                <c:pt idx="194">
                  <c:v>0.5874690744254234</c:v>
                </c:pt>
                <c:pt idx="195">
                  <c:v>0.58737764379170165</c:v>
                </c:pt>
                <c:pt idx="196">
                  <c:v>0.58721764018268863</c:v>
                </c:pt>
                <c:pt idx="197">
                  <c:v>0.58719478252425816</c:v>
                </c:pt>
                <c:pt idx="198">
                  <c:v>0.58712620954896688</c:v>
                </c:pt>
                <c:pt idx="199">
                  <c:v>0.58344612654166805</c:v>
                </c:pt>
                <c:pt idx="200">
                  <c:v>0.58324040761579421</c:v>
                </c:pt>
                <c:pt idx="201">
                  <c:v>0.58271468147189442</c:v>
                </c:pt>
                <c:pt idx="202">
                  <c:v>0.58253182020445093</c:v>
                </c:pt>
                <c:pt idx="203">
                  <c:v>0.58253182020445093</c:v>
                </c:pt>
                <c:pt idx="204">
                  <c:v>0.58234895893700755</c:v>
                </c:pt>
                <c:pt idx="205">
                  <c:v>0.58230324362014674</c:v>
                </c:pt>
                <c:pt idx="206">
                  <c:v>0.58223467064485535</c:v>
                </c:pt>
                <c:pt idx="207">
                  <c:v>0.58221181298642499</c:v>
                </c:pt>
                <c:pt idx="208">
                  <c:v>0.58207466703584243</c:v>
                </c:pt>
                <c:pt idx="209">
                  <c:v>0.58200609406055115</c:v>
                </c:pt>
                <c:pt idx="210">
                  <c:v>0.5785088723206957</c:v>
                </c:pt>
                <c:pt idx="211">
                  <c:v>0.57823458041953057</c:v>
                </c:pt>
                <c:pt idx="212">
                  <c:v>0.57823458041953057</c:v>
                </c:pt>
                <c:pt idx="213">
                  <c:v>0.57791457320150452</c:v>
                </c:pt>
                <c:pt idx="214">
                  <c:v>0.57791457320150452</c:v>
                </c:pt>
                <c:pt idx="215">
                  <c:v>0.57652025603724844</c:v>
                </c:pt>
                <c:pt idx="216">
                  <c:v>0.57652025603724844</c:v>
                </c:pt>
                <c:pt idx="217">
                  <c:v>0.57629167945294424</c:v>
                </c:pt>
                <c:pt idx="218">
                  <c:v>0.56726290437292526</c:v>
                </c:pt>
                <c:pt idx="219">
                  <c:v>0.56726290437292526</c:v>
                </c:pt>
                <c:pt idx="220">
                  <c:v>0.56726290437292526</c:v>
                </c:pt>
                <c:pt idx="221">
                  <c:v>0.56593716018396045</c:v>
                </c:pt>
                <c:pt idx="222">
                  <c:v>0.56230279249352244</c:v>
                </c:pt>
                <c:pt idx="223">
                  <c:v>0.55578835984085062</c:v>
                </c:pt>
                <c:pt idx="224">
                  <c:v>0.5555140679396855</c:v>
                </c:pt>
                <c:pt idx="225">
                  <c:v>0.5548740535036335</c:v>
                </c:pt>
                <c:pt idx="226">
                  <c:v>0.55176541195709539</c:v>
                </c:pt>
                <c:pt idx="227">
                  <c:v>0.54591385139890591</c:v>
                </c:pt>
                <c:pt idx="228">
                  <c:v>0.54573099013146242</c:v>
                </c:pt>
                <c:pt idx="229">
                  <c:v>0.54490811442796705</c:v>
                </c:pt>
                <c:pt idx="230">
                  <c:v>0.54070230527676832</c:v>
                </c:pt>
                <c:pt idx="231">
                  <c:v>0.53946799172152526</c:v>
                </c:pt>
                <c:pt idx="232">
                  <c:v>0.53914798450349921</c:v>
                </c:pt>
                <c:pt idx="233">
                  <c:v>0.53512503661974398</c:v>
                </c:pt>
                <c:pt idx="234">
                  <c:v>0.52877060757608518</c:v>
                </c:pt>
                <c:pt idx="235">
                  <c:v>0.52851917333335041</c:v>
                </c:pt>
                <c:pt idx="236">
                  <c:v>0.52849631567492006</c:v>
                </c:pt>
                <c:pt idx="237">
                  <c:v>0.52360477677080852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38-4708-B1CE-F2C7B220B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009432"/>
        <c:axId val="1"/>
      </c:scatterChart>
      <c:valAx>
        <c:axId val="42200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56521739130434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6521739130434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200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130434782608697"/>
          <c:y val="0.90909222554077285"/>
          <c:w val="0.2765217391304348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20</xdr:col>
      <xdr:colOff>504825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852FE3E-3ED1-496E-FB5C-D3B91DBB3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38100</xdr:colOff>
      <xdr:row>22</xdr:row>
      <xdr:rowOff>66675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0D6B427-9628-D0D8-3A94-FC39F69B6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19050</xdr:rowOff>
    </xdr:from>
    <xdr:to>
      <xdr:col>11</xdr:col>
      <xdr:colOff>504825</xdr:colOff>
      <xdr:row>43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2C8FB78-2C0B-0CBE-79D9-706D862AB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340" TargetMode="External"/><Relationship Id="rId18" Type="http://schemas.openxmlformats.org/officeDocument/2006/relationships/hyperlink" Target="http://www.konkoly.hu/cgi-bin/IBVS?4097" TargetMode="External"/><Relationship Id="rId26" Type="http://schemas.openxmlformats.org/officeDocument/2006/relationships/hyperlink" Target="http://www.konkoly.hu/cgi-bin/IBVS?4194" TargetMode="External"/><Relationship Id="rId39" Type="http://schemas.openxmlformats.org/officeDocument/2006/relationships/hyperlink" Target="http://www.bav-astro.de/sfs/BAVM_link.php?BAVMnr=158" TargetMode="External"/><Relationship Id="rId21" Type="http://schemas.openxmlformats.org/officeDocument/2006/relationships/hyperlink" Target="http://www.bav-astro.de/sfs/BAVM_link.php?BAVMnr=60" TargetMode="External"/><Relationship Id="rId34" Type="http://schemas.openxmlformats.org/officeDocument/2006/relationships/hyperlink" Target="http://www.konkoly.hu/cgi-bin/IBVS?4555" TargetMode="External"/><Relationship Id="rId42" Type="http://schemas.openxmlformats.org/officeDocument/2006/relationships/hyperlink" Target="http://www.bav-astro.de/sfs/BAVM_link.php?BAVMnr=158" TargetMode="External"/><Relationship Id="rId47" Type="http://schemas.openxmlformats.org/officeDocument/2006/relationships/hyperlink" Target="http://www.bav-astro.de/sfs/BAVM_link.php?BAVMnr=178" TargetMode="External"/><Relationship Id="rId50" Type="http://schemas.openxmlformats.org/officeDocument/2006/relationships/hyperlink" Target="http://www.aavso.org/sites/default/files/jaavso/v36n2/171.pdf" TargetMode="External"/><Relationship Id="rId55" Type="http://schemas.openxmlformats.org/officeDocument/2006/relationships/hyperlink" Target="http://www.konkoly.hu/cgi-bin/IBVS?5979" TargetMode="External"/><Relationship Id="rId63" Type="http://schemas.openxmlformats.org/officeDocument/2006/relationships/hyperlink" Target="http://www.konkoly.hu/cgi-bin/IBVS?6029" TargetMode="External"/><Relationship Id="rId68" Type="http://schemas.openxmlformats.org/officeDocument/2006/relationships/hyperlink" Target="http://www.bav-astro.de/sfs/BAVM_link.php?BAVMnr=15" TargetMode="External"/><Relationship Id="rId76" Type="http://schemas.openxmlformats.org/officeDocument/2006/relationships/hyperlink" Target="http://www.konkoly.hu/cgi-bin/IBVS?3900" TargetMode="External"/><Relationship Id="rId84" Type="http://schemas.openxmlformats.org/officeDocument/2006/relationships/hyperlink" Target="http://www.bav-astro.de/sfs/BAVM_link.php?BAVMnr=143" TargetMode="External"/><Relationship Id="rId89" Type="http://schemas.openxmlformats.org/officeDocument/2006/relationships/hyperlink" Target="http://vsolj.cetus-net.org/no45.pdf" TargetMode="External"/><Relationship Id="rId7" Type="http://schemas.openxmlformats.org/officeDocument/2006/relationships/hyperlink" Target="http://www.bav-astro.de/sfs/BAVM_link.php?BAVMnr=32" TargetMode="External"/><Relationship Id="rId71" Type="http://schemas.openxmlformats.org/officeDocument/2006/relationships/hyperlink" Target="http://www.bav-astro.de/sfs/BAVM_link.php?BAVMnr=15" TargetMode="External"/><Relationship Id="rId92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konkoly.hu/cgi-bin/IBVS?4263" TargetMode="External"/><Relationship Id="rId29" Type="http://schemas.openxmlformats.org/officeDocument/2006/relationships/hyperlink" Target="http://www.konkoly.hu/cgi-bin/IBVS?4340" TargetMode="External"/><Relationship Id="rId11" Type="http://schemas.openxmlformats.org/officeDocument/2006/relationships/hyperlink" Target="http://www.konkoly.hu/cgi-bin/IBVS?3408" TargetMode="External"/><Relationship Id="rId24" Type="http://schemas.openxmlformats.org/officeDocument/2006/relationships/hyperlink" Target="http://www.bav-astro.de/sfs/BAVM_link.php?BAVMnr=62" TargetMode="External"/><Relationship Id="rId32" Type="http://schemas.openxmlformats.org/officeDocument/2006/relationships/hyperlink" Target="http://www.bav-astro.de/sfs/BAVM_link.php?BAVMnr=101" TargetMode="External"/><Relationship Id="rId37" Type="http://schemas.openxmlformats.org/officeDocument/2006/relationships/hyperlink" Target="http://www.bav-astro.de/sfs/BAVM_link.php?BAVMnr=118" TargetMode="External"/><Relationship Id="rId40" Type="http://schemas.openxmlformats.org/officeDocument/2006/relationships/hyperlink" Target="http://www.bav-astro.de/sfs/BAVM_link.php?BAVMnr=158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0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23" TargetMode="External"/><Relationship Id="rId79" Type="http://schemas.openxmlformats.org/officeDocument/2006/relationships/hyperlink" Target="http://www.bav-astro.de/sfs/BAVM_link.php?BAVMnr=122" TargetMode="External"/><Relationship Id="rId87" Type="http://schemas.openxmlformats.org/officeDocument/2006/relationships/hyperlink" Target="http://www.bav-astro.de/sfs/BAVM_link.php?BAVMnr=157" TargetMode="External"/><Relationship Id="rId5" Type="http://schemas.openxmlformats.org/officeDocument/2006/relationships/hyperlink" Target="http://www.konkoly.hu/cgi-bin/IBVS?1163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143" TargetMode="External"/><Relationship Id="rId90" Type="http://schemas.openxmlformats.org/officeDocument/2006/relationships/hyperlink" Target="http://www.bav-astro.de/sfs/BAVM_link.php?BAVMnr=193" TargetMode="External"/><Relationship Id="rId19" Type="http://schemas.openxmlformats.org/officeDocument/2006/relationships/hyperlink" Target="http://www.konkoly.hu/cgi-bin/IBVS?4097" TargetMode="External"/><Relationship Id="rId14" Type="http://schemas.openxmlformats.org/officeDocument/2006/relationships/hyperlink" Target="http://www.konkoly.hu/cgi-bin/IBVS?4340" TargetMode="External"/><Relationship Id="rId22" Type="http://schemas.openxmlformats.org/officeDocument/2006/relationships/hyperlink" Target="http://www.bav-astro.de/sfs/BAVM_link.php?BAVMnr=60" TargetMode="External"/><Relationship Id="rId27" Type="http://schemas.openxmlformats.org/officeDocument/2006/relationships/hyperlink" Target="http://www.konkoly.hu/cgi-bin/IBVS?4194" TargetMode="External"/><Relationship Id="rId30" Type="http://schemas.openxmlformats.org/officeDocument/2006/relationships/hyperlink" Target="http://www.konkoly.hu/cgi-bin/IBVS?4340" TargetMode="External"/><Relationship Id="rId35" Type="http://schemas.openxmlformats.org/officeDocument/2006/relationships/hyperlink" Target="http://www.konkoly.hu/cgi-bin/IBVS?4555" TargetMode="External"/><Relationship Id="rId43" Type="http://schemas.openxmlformats.org/officeDocument/2006/relationships/hyperlink" Target="http://www.konkoly.hu/cgi-bin/IBVS?5809" TargetMode="External"/><Relationship Id="rId48" Type="http://schemas.openxmlformats.org/officeDocument/2006/relationships/hyperlink" Target="http://www.bav-astro.de/sfs/BAVM_link.php?BAVMnr=178" TargetMode="External"/><Relationship Id="rId56" Type="http://schemas.openxmlformats.org/officeDocument/2006/relationships/hyperlink" Target="http://www.bav-astro.de/sfs/BAVM_link.php?BAVMnr=209" TargetMode="External"/><Relationship Id="rId64" Type="http://schemas.openxmlformats.org/officeDocument/2006/relationships/hyperlink" Target="http://www.konkoly.hu/cgi-bin/IBVS?6029" TargetMode="External"/><Relationship Id="rId69" Type="http://schemas.openxmlformats.org/officeDocument/2006/relationships/hyperlink" Target="http://www.bav-astro.de/sfs/BAVM_link.php?BAVMnr=15" TargetMode="External"/><Relationship Id="rId77" Type="http://schemas.openxmlformats.org/officeDocument/2006/relationships/hyperlink" Target="http://www.konkoly.hu/cgi-bin/IBVS?3900" TargetMode="External"/><Relationship Id="rId8" Type="http://schemas.openxmlformats.org/officeDocument/2006/relationships/hyperlink" Target="http://www.bav-astro.de/sfs/BAVM_link.php?BAVMnr=36" TargetMode="External"/><Relationship Id="rId51" Type="http://schemas.openxmlformats.org/officeDocument/2006/relationships/hyperlink" Target="http://www.bav-astro.de/sfs/BAVM_link.php?BAVMnr=201" TargetMode="External"/><Relationship Id="rId72" Type="http://schemas.openxmlformats.org/officeDocument/2006/relationships/hyperlink" Target="http://www.bav-astro.de/sfs/BAVM_link.php?BAVMnr=15" TargetMode="External"/><Relationship Id="rId80" Type="http://schemas.openxmlformats.org/officeDocument/2006/relationships/hyperlink" Target="http://www.bav-astro.de/sfs/BAVM_link.php?BAVMnr=122" TargetMode="External"/><Relationship Id="rId85" Type="http://schemas.openxmlformats.org/officeDocument/2006/relationships/hyperlink" Target="http://www.bav-astro.de/sfs/BAVM_link.php?BAVMnr=131" TargetMode="External"/><Relationship Id="rId93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937" TargetMode="External"/><Relationship Id="rId12" Type="http://schemas.openxmlformats.org/officeDocument/2006/relationships/hyperlink" Target="http://www.bav-astro.de/sfs/BAVM_link.php?BAVMnr=50" TargetMode="External"/><Relationship Id="rId17" Type="http://schemas.openxmlformats.org/officeDocument/2006/relationships/hyperlink" Target="http://www.bav-astro.de/sfs/BAVM_link.php?BAVMnr=56" TargetMode="External"/><Relationship Id="rId25" Type="http://schemas.openxmlformats.org/officeDocument/2006/relationships/hyperlink" Target="http://www.konkoly.hu/cgi-bin/IBVS?4194" TargetMode="External"/><Relationship Id="rId33" Type="http://schemas.openxmlformats.org/officeDocument/2006/relationships/hyperlink" Target="http://www.bav-astro.de/sfs/BAVM_link.php?BAVMnr=101" TargetMode="External"/><Relationship Id="rId38" Type="http://schemas.openxmlformats.org/officeDocument/2006/relationships/hyperlink" Target="http://www.bav-astro.de/sfs/BAVM_link.php?BAVMnr=152" TargetMode="External"/><Relationship Id="rId46" Type="http://schemas.openxmlformats.org/officeDocument/2006/relationships/hyperlink" Target="http://www.bav-astro.de/sfs/BAVM_link.php?BAVMnr=178" TargetMode="External"/><Relationship Id="rId59" Type="http://schemas.openxmlformats.org/officeDocument/2006/relationships/hyperlink" Target="http://www.konkoly.hu/cgi-bin/IBVS?599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www.konkoly.hu/cgi-bin/IBVS?4097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konkoly.hu/cgi-bin/IBVS?5870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www.bav-astro.de/sfs/BAVM_link.php?BAVMnr=15" TargetMode="External"/><Relationship Id="rId75" Type="http://schemas.openxmlformats.org/officeDocument/2006/relationships/hyperlink" Target="http://www.konkoly.hu/cgi-bin/IBVS?3408" TargetMode="External"/><Relationship Id="rId83" Type="http://schemas.openxmlformats.org/officeDocument/2006/relationships/hyperlink" Target="http://www.bav-astro.de/sfs/BAVM_link.php?BAVMnr=143" TargetMode="External"/><Relationship Id="rId88" Type="http://schemas.openxmlformats.org/officeDocument/2006/relationships/hyperlink" Target="http://www.bav-astro.de/sfs/BAVM_link.php?BAVMnr=179" TargetMode="External"/><Relationship Id="rId91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456" TargetMode="External"/><Relationship Id="rId6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konkoly.hu/cgi-bin/IBVS?3760" TargetMode="External"/><Relationship Id="rId23" Type="http://schemas.openxmlformats.org/officeDocument/2006/relationships/hyperlink" Target="http://www.bav-astro.de/sfs/BAVM_link.php?BAVMnr=60" TargetMode="External"/><Relationship Id="rId28" Type="http://schemas.openxmlformats.org/officeDocument/2006/relationships/hyperlink" Target="http://www.bav-astro.de/sfs/BAVM_link.php?BAVMnr=93" TargetMode="External"/><Relationship Id="rId36" Type="http://schemas.openxmlformats.org/officeDocument/2006/relationships/hyperlink" Target="http://www.bav-astro.de/sfs/BAVM_link.php?BAVMnr=101" TargetMode="External"/><Relationship Id="rId49" Type="http://schemas.openxmlformats.org/officeDocument/2006/relationships/hyperlink" Target="http://www.konkoly.hu/cgi-bin/IBVS?5897" TargetMode="External"/><Relationship Id="rId57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bav-astro.de/sfs/BAVM_link.php?BAVMnr=46" TargetMode="External"/><Relationship Id="rId31" Type="http://schemas.openxmlformats.org/officeDocument/2006/relationships/hyperlink" Target="http://www.bav-astro.de/sfs/BAVM_link.php?BAVMnr=93" TargetMode="External"/><Relationship Id="rId44" Type="http://schemas.openxmlformats.org/officeDocument/2006/relationships/hyperlink" Target="http://www.bav-astro.de/sfs/BAVM_link.php?BAVMnr=173" TargetMode="External"/><Relationship Id="rId52" Type="http://schemas.openxmlformats.org/officeDocument/2006/relationships/hyperlink" Target="http://www.aavso.org/sites/default/files/jaavso/v36n2/171.pdf" TargetMode="External"/><Relationship Id="rId60" Type="http://schemas.openxmlformats.org/officeDocument/2006/relationships/hyperlink" Target="http://www.konkoly.hu/cgi-bin/IBVS?5992" TargetMode="External"/><Relationship Id="rId65" Type="http://schemas.openxmlformats.org/officeDocument/2006/relationships/hyperlink" Target="http://www.bav-astro.de/sfs/BAVM_link.php?BAVMnr=239" TargetMode="External"/><Relationship Id="rId73" Type="http://schemas.openxmlformats.org/officeDocument/2006/relationships/hyperlink" Target="http://www.bav-astro.de/sfs/BAVM_link.php?BAVMnr=15" TargetMode="External"/><Relationship Id="rId78" Type="http://schemas.openxmlformats.org/officeDocument/2006/relationships/hyperlink" Target="http://www.konkoly.hu/cgi-bin/IBVS?3900" TargetMode="External"/><Relationship Id="rId81" Type="http://schemas.openxmlformats.org/officeDocument/2006/relationships/hyperlink" Target="http://www.bav-astro.de/sfs/BAVM_link.php?BAVMnr=122" TargetMode="External"/><Relationship Id="rId86" Type="http://schemas.openxmlformats.org/officeDocument/2006/relationships/hyperlink" Target="http://www.bav-astro.de/sfs/BAVM_link.php?BAVMnr=171" TargetMode="External"/><Relationship Id="rId4" Type="http://schemas.openxmlformats.org/officeDocument/2006/relationships/hyperlink" Target="http://www.konkoly.hu/cgi-bin/IBVS?1053" TargetMode="External"/><Relationship Id="rId9" Type="http://schemas.openxmlformats.org/officeDocument/2006/relationships/hyperlink" Target="http://www.bav-astro.de/sfs/BAVM_link.php?BAVMnr=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86"/>
  <sheetViews>
    <sheetView tabSelected="1" workbookViewId="0">
      <pane xSplit="14" ySplit="22" topLeftCell="O242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6.5703125" style="1" customWidth="1"/>
    <col min="2" max="2" width="5.140625" style="1" customWidth="1"/>
    <col min="3" max="3" width="13.85546875" style="1" customWidth="1"/>
    <col min="4" max="4" width="9.42578125" style="1" customWidth="1"/>
    <col min="5" max="5" width="11" style="1" customWidth="1"/>
    <col min="6" max="6" width="15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0.5703125" style="96" customWidth="1"/>
    <col min="18" max="16384" width="10.28515625" style="1"/>
  </cols>
  <sheetData>
    <row r="1" spans="1:6" s="1" customFormat="1" ht="20.25">
      <c r="A1" s="2" t="s">
        <v>0</v>
      </c>
    </row>
    <row r="2" spans="1:6" s="1" customFormat="1">
      <c r="A2" s="1" t="s">
        <v>1</v>
      </c>
      <c r="B2" s="3" t="s">
        <v>2</v>
      </c>
    </row>
    <row r="3" spans="1:6" s="1" customFormat="1"/>
    <row r="4" spans="1:6" s="1" customFormat="1">
      <c r="A4" s="4" t="s">
        <v>3</v>
      </c>
      <c r="C4" s="5">
        <v>41348.684159999997</v>
      </c>
      <c r="D4" s="6">
        <v>3.1504148000000001</v>
      </c>
    </row>
    <row r="5" spans="1:6" s="1" customFormat="1">
      <c r="A5" s="7" t="s">
        <v>4</v>
      </c>
      <c r="B5"/>
      <c r="C5" s="8">
        <v>-9.5</v>
      </c>
      <c r="D5" t="s">
        <v>5</v>
      </c>
    </row>
    <row r="6" spans="1:6" s="1" customFormat="1">
      <c r="A6" s="4" t="s">
        <v>6</v>
      </c>
    </row>
    <row r="7" spans="1:6" s="1" customFormat="1">
      <c r="A7" s="1" t="s">
        <v>7</v>
      </c>
      <c r="C7" s="1">
        <f>+C4</f>
        <v>41348.684159999997</v>
      </c>
      <c r="D7" s="1" t="s">
        <v>915</v>
      </c>
    </row>
    <row r="8" spans="1:6" s="1" customFormat="1">
      <c r="A8" s="1" t="s">
        <v>8</v>
      </c>
      <c r="C8" s="1">
        <f>+D4</f>
        <v>3.1504148000000001</v>
      </c>
      <c r="D8" s="1" t="s">
        <v>915</v>
      </c>
    </row>
    <row r="9" spans="1:6" s="1" customFormat="1">
      <c r="A9" s="9" t="s">
        <v>9</v>
      </c>
      <c r="B9" s="9"/>
      <c r="C9" s="10">
        <v>21</v>
      </c>
      <c r="D9" s="10">
        <v>133</v>
      </c>
    </row>
    <row r="10" spans="1:6" s="1" customFormat="1">
      <c r="A10"/>
      <c r="B10"/>
      <c r="C10" s="11" t="s">
        <v>10</v>
      </c>
      <c r="D10" s="11" t="s">
        <v>11</v>
      </c>
      <c r="E10" s="91" t="s">
        <v>911</v>
      </c>
      <c r="F10" s="92" t="s">
        <v>914</v>
      </c>
    </row>
    <row r="11" spans="1:6" s="1" customFormat="1">
      <c r="A11" t="s">
        <v>12</v>
      </c>
      <c r="B11"/>
      <c r="C11" s="12">
        <f ca="1">INTERCEPT(INDIRECT(C14):R$931,INDIRECT(C13):$F$931)</f>
        <v>5.6592848166027859E-3</v>
      </c>
      <c r="D11" s="12">
        <f ca="1">INTERCEPT(INDIRECT(D14):S$931,INDIRECT(D13):$F$931)</f>
        <v>0.79405659131962847</v>
      </c>
      <c r="E11" s="89" t="s">
        <v>13</v>
      </c>
      <c r="F11" s="93">
        <v>1</v>
      </c>
    </row>
    <row r="12" spans="1:6" s="1" customFormat="1">
      <c r="A12" t="s">
        <v>14</v>
      </c>
      <c r="B12"/>
      <c r="C12" s="12">
        <f ca="1">SLOPE(INDIRECT(C14):R$931,INDIRECT(C13):$F$931)</f>
        <v>1.0089745852998253E-6</v>
      </c>
      <c r="D12" s="12">
        <f ca="1">SLOPE(INDIRECT(D14):S$931,INDIRECT(D13):$F$931)</f>
        <v>-4.5715316860855308E-5</v>
      </c>
      <c r="E12" s="89" t="s">
        <v>15</v>
      </c>
      <c r="F12" s="88">
        <f ca="1">NOW()+15018.5+$C$5/24</f>
        <v>60581.728555902773</v>
      </c>
    </row>
    <row r="13" spans="1:6" s="1" customFormat="1">
      <c r="A13"/>
      <c r="B13"/>
      <c r="C13" s="10" t="str">
        <f>"F"&amp;C9</f>
        <v>F21</v>
      </c>
      <c r="D13" s="10" t="str">
        <f>"F"&amp;D9</f>
        <v>F133</v>
      </c>
      <c r="E13" s="89" t="s">
        <v>16</v>
      </c>
      <c r="F13" s="88">
        <f ca="1">ROUND(2*($F$12-$C$7)/$C$8,0)/2+$F$11</f>
        <v>6106</v>
      </c>
    </row>
    <row r="14" spans="1:6" s="1" customFormat="1">
      <c r="A14" t="s">
        <v>17</v>
      </c>
      <c r="B14"/>
      <c r="C14" s="10" t="str">
        <f>"R"&amp;C9</f>
        <v>R21</v>
      </c>
      <c r="D14" s="10" t="str">
        <f>"S"&amp;D9</f>
        <v>S133</v>
      </c>
      <c r="E14" s="89" t="s">
        <v>18</v>
      </c>
      <c r="F14" s="88">
        <f ca="1">ROUND(2*($F$12-$C$15)/$C$16,0)/2+$F$11</f>
        <v>190</v>
      </c>
    </row>
    <row r="15" spans="1:6" s="1" customFormat="1">
      <c r="A15" s="14" t="s">
        <v>19</v>
      </c>
      <c r="B15"/>
      <c r="C15" s="15">
        <f ca="1">($C7+C11)+($C8+C12)*INT(MAX($F21:$F3529))</f>
        <v>59986.549745178461</v>
      </c>
      <c r="D15" s="15">
        <f ca="1">($C7+D11)+($C8+D12)*INT(MAX($F21:$F3529))</f>
        <v>59987.061721576771</v>
      </c>
      <c r="E15" s="89" t="s">
        <v>912</v>
      </c>
      <c r="F15" s="94">
        <f ca="1">+$C$15+$C$16*$F$14-15018.5-$C$5/24</f>
        <v>45567.024582216967</v>
      </c>
    </row>
    <row r="16" spans="1:6" s="1" customFormat="1">
      <c r="A16" s="14" t="s">
        <v>20</v>
      </c>
      <c r="B16"/>
      <c r="C16" s="15">
        <f ca="1">+$C8+C12</f>
        <v>3.1504158089745853</v>
      </c>
      <c r="D16" s="12">
        <f ca="1">+$C8+D12</f>
        <v>3.1503690846831391</v>
      </c>
      <c r="E16" s="90" t="s">
        <v>913</v>
      </c>
      <c r="F16" s="95">
        <f ca="1">+($D$15+$D$16*$F$14)-($D$16/2)-15018.5-$C$5/24</f>
        <v>45565.952496457561</v>
      </c>
    </row>
    <row r="17" spans="1:21">
      <c r="A17" s="16" t="s">
        <v>21</v>
      </c>
      <c r="C17" s="1">
        <f>COUNT(C21:C1243)</f>
        <v>239</v>
      </c>
      <c r="Q17" s="1"/>
    </row>
    <row r="18" spans="1:21">
      <c r="A18" s="14" t="s">
        <v>22</v>
      </c>
      <c r="B18"/>
      <c r="C18" s="5">
        <f ca="1">+C15</f>
        <v>59986.549745178461</v>
      </c>
      <c r="D18" s="6">
        <f ca="1">+C16</f>
        <v>3.1504158089745853</v>
      </c>
      <c r="E18" s="17">
        <f>R19</f>
        <v>187</v>
      </c>
      <c r="Q18" s="1"/>
    </row>
    <row r="19" spans="1:21">
      <c r="A19" s="14" t="s">
        <v>23</v>
      </c>
      <c r="B19"/>
      <c r="C19" s="5">
        <f ca="1">+D15</f>
        <v>59987.061721576771</v>
      </c>
      <c r="D19" s="6">
        <f ca="1">+D16</f>
        <v>3.1503690846831391</v>
      </c>
      <c r="E19" s="17">
        <f>S19</f>
        <v>41</v>
      </c>
      <c r="Q19" s="1"/>
      <c r="R19" s="1">
        <f>COUNT(R21:R1174)</f>
        <v>187</v>
      </c>
      <c r="S19" s="1">
        <f>COUNT(S21:S1174)</f>
        <v>41</v>
      </c>
    </row>
    <row r="20" spans="1:21">
      <c r="A20" s="11" t="s">
        <v>24</v>
      </c>
      <c r="B20" s="11" t="s">
        <v>25</v>
      </c>
      <c r="C20" s="11" t="s">
        <v>26</v>
      </c>
      <c r="D20" s="11" t="s">
        <v>27</v>
      </c>
      <c r="E20" s="11" t="s">
        <v>28</v>
      </c>
      <c r="F20" s="11" t="s">
        <v>29</v>
      </c>
      <c r="G20" s="11" t="s">
        <v>30</v>
      </c>
      <c r="H20" s="18" t="s">
        <v>31</v>
      </c>
      <c r="I20" s="18" t="s">
        <v>907</v>
      </c>
      <c r="J20" s="18" t="s">
        <v>908</v>
      </c>
      <c r="K20" s="18" t="s">
        <v>178</v>
      </c>
      <c r="L20" s="18" t="s">
        <v>909</v>
      </c>
      <c r="M20" s="18" t="s">
        <v>32</v>
      </c>
      <c r="N20" s="18" t="s">
        <v>33</v>
      </c>
      <c r="O20" s="18" t="s">
        <v>34</v>
      </c>
      <c r="P20" s="18" t="s">
        <v>35</v>
      </c>
      <c r="Q20" s="11" t="s">
        <v>36</v>
      </c>
      <c r="R20" s="18" t="s">
        <v>10</v>
      </c>
      <c r="S20" s="18" t="s">
        <v>11</v>
      </c>
      <c r="T20" s="19" t="s">
        <v>37</v>
      </c>
      <c r="U20" s="19" t="s">
        <v>38</v>
      </c>
    </row>
    <row r="21" spans="1:21">
      <c r="A21" s="20" t="s">
        <v>39</v>
      </c>
      <c r="B21" s="21" t="s">
        <v>40</v>
      </c>
      <c r="C21" s="22">
        <v>26384.28</v>
      </c>
      <c r="D21" s="23"/>
      <c r="E21" s="24">
        <f>+(C21-C$7)/C$8</f>
        <v>-4749.9790059391535</v>
      </c>
      <c r="F21" s="1">
        <f>ROUND(2*E21,0)/2</f>
        <v>-4750</v>
      </c>
      <c r="G21" s="1">
        <f>+C21-(C$7+F21*C$8)</f>
        <v>6.6140000002633315E-2</v>
      </c>
      <c r="H21" s="23"/>
      <c r="I21" s="1">
        <f>G21</f>
        <v>6.6140000002633315E-2</v>
      </c>
      <c r="J21" s="25"/>
      <c r="O21" s="1">
        <f ca="1">+C$11+C$12*$F21</f>
        <v>8.6665553642861597E-4</v>
      </c>
      <c r="P21" s="1">
        <f ca="1">+D$11+D$12*$F21</f>
        <v>1.0112043464086913</v>
      </c>
      <c r="Q21" s="96">
        <f>+C21-15018.5</f>
        <v>11365.779999999999</v>
      </c>
      <c r="R21" s="1">
        <f>G21</f>
        <v>6.6140000002633315E-2</v>
      </c>
      <c r="T21" s="26"/>
    </row>
    <row r="22" spans="1:21">
      <c r="A22" s="20" t="s">
        <v>39</v>
      </c>
      <c r="B22" s="21" t="s">
        <v>40</v>
      </c>
      <c r="C22" s="22">
        <v>26743.43</v>
      </c>
      <c r="D22" s="23"/>
      <c r="E22" s="24">
        <f>+(C22-C$7)/C$8</f>
        <v>-4635.9781448461954</v>
      </c>
      <c r="F22" s="1">
        <f>ROUND(2*E22,0)/2</f>
        <v>-4636</v>
      </c>
      <c r="G22" s="1">
        <f>+C22-(C$7+F22*C$8)</f>
        <v>6.8852800002787262E-2</v>
      </c>
      <c r="H22" s="23"/>
      <c r="I22" s="1">
        <f>G22</f>
        <v>6.8852800002787262E-2</v>
      </c>
      <c r="J22" s="25"/>
      <c r="O22" s="1">
        <f ca="1">+C$11+C$12*$F22</f>
        <v>9.8167863915279551E-4</v>
      </c>
      <c r="P22" s="1">
        <f ca="1">+D$11+D$12*$F22</f>
        <v>1.0059928002865537</v>
      </c>
      <c r="Q22" s="96">
        <f>+C22-15018.5</f>
        <v>11724.93</v>
      </c>
      <c r="R22" s="1">
        <f>G22</f>
        <v>6.8852800002787262E-2</v>
      </c>
      <c r="T22" s="26"/>
    </row>
    <row r="23" spans="1:21">
      <c r="A23" s="20" t="s">
        <v>39</v>
      </c>
      <c r="B23" s="21" t="s">
        <v>40</v>
      </c>
      <c r="C23" s="22">
        <v>26979.64</v>
      </c>
      <c r="D23" s="23"/>
      <c r="E23" s="24">
        <f>+(C23-C$7)/C$8</f>
        <v>-4561.0007164770805</v>
      </c>
      <c r="F23" s="1">
        <f>ROUND(2*E23,0)/2</f>
        <v>-4561</v>
      </c>
      <c r="G23" s="1">
        <f>+C23-(C$7+F23*C$8)</f>
        <v>-2.2571999979845714E-3</v>
      </c>
      <c r="H23" s="23"/>
      <c r="I23" s="1">
        <f>G23</f>
        <v>-2.2571999979845714E-3</v>
      </c>
      <c r="J23" s="25"/>
      <c r="O23" s="1">
        <f ca="1">+C$11+C$12*$F23</f>
        <v>1.0573517330502826E-3</v>
      </c>
      <c r="P23" s="1">
        <f ca="1">+D$11+D$12*$F23</f>
        <v>1.0025641515219896</v>
      </c>
      <c r="Q23" s="96">
        <f>+C23-15018.5</f>
        <v>11961.14</v>
      </c>
      <c r="R23" s="1">
        <f>G23</f>
        <v>-2.2571999979845714E-3</v>
      </c>
      <c r="T23" s="26"/>
    </row>
    <row r="24" spans="1:21">
      <c r="A24" s="20" t="s">
        <v>39</v>
      </c>
      <c r="B24" s="21" t="s">
        <v>40</v>
      </c>
      <c r="C24" s="22">
        <v>28983.33</v>
      </c>
      <c r="D24" s="23"/>
      <c r="E24" s="24">
        <f>+(C24-C$7)/C$8</f>
        <v>-3924.9924041748391</v>
      </c>
      <c r="F24" s="1">
        <f>ROUND(2*E24,0)/2</f>
        <v>-3925</v>
      </c>
      <c r="G24" s="1">
        <f>+C24-(C$7+F24*C$8)</f>
        <v>2.3930000003019813E-2</v>
      </c>
      <c r="H24" s="23"/>
      <c r="I24" s="1">
        <f>G24</f>
        <v>2.3930000003019813E-2</v>
      </c>
      <c r="J24" s="25"/>
      <c r="O24" s="1">
        <f ca="1">+C$11+C$12*$F24</f>
        <v>1.6990595693009711E-3</v>
      </c>
      <c r="P24" s="1">
        <f ca="1">+D$11+D$12*$F24</f>
        <v>0.97348920999848554</v>
      </c>
      <c r="Q24" s="96">
        <f>+C24-15018.5</f>
        <v>13964.830000000002</v>
      </c>
      <c r="R24" s="1">
        <f>G24</f>
        <v>2.3930000003019813E-2</v>
      </c>
      <c r="T24" s="26"/>
    </row>
    <row r="25" spans="1:21">
      <c r="A25" s="20" t="s">
        <v>39</v>
      </c>
      <c r="B25" s="21" t="s">
        <v>40</v>
      </c>
      <c r="C25" s="22">
        <v>29219.59</v>
      </c>
      <c r="D25" s="23"/>
      <c r="E25" s="24">
        <f>+(C25-C$7)/C$8</f>
        <v>-3849.9991048797756</v>
      </c>
      <c r="F25" s="1">
        <f>ROUND(2*E25,0)/2</f>
        <v>-3850</v>
      </c>
      <c r="G25" s="1">
        <f>+C25-(C$7+F25*C$8)</f>
        <v>2.8200000051583629E-3</v>
      </c>
      <c r="H25" s="23"/>
      <c r="I25" s="1">
        <f>G25</f>
        <v>2.8200000051583629E-3</v>
      </c>
      <c r="J25" s="25"/>
      <c r="O25" s="1">
        <f ca="1">+C$11+C$12*$F25</f>
        <v>1.7747326631984582E-3</v>
      </c>
      <c r="P25" s="1">
        <f ca="1">+D$11+D$12*$F25</f>
        <v>0.97006056123392137</v>
      </c>
      <c r="Q25" s="96">
        <f>+C25-15018.5</f>
        <v>14201.09</v>
      </c>
      <c r="R25" s="1">
        <f>G25</f>
        <v>2.8200000051583629E-3</v>
      </c>
      <c r="T25" s="26"/>
    </row>
    <row r="26" spans="1:21">
      <c r="A26" s="20" t="s">
        <v>39</v>
      </c>
      <c r="B26" s="21" t="s">
        <v>40</v>
      </c>
      <c r="C26" s="22">
        <v>29619.7</v>
      </c>
      <c r="D26" s="23"/>
      <c r="E26" s="24">
        <f>+(C26-C$7)/C$8</f>
        <v>-3722.9967812492487</v>
      </c>
      <c r="F26" s="1">
        <f>ROUND(2*E26,0)/2</f>
        <v>-3723</v>
      </c>
      <c r="G26" s="1">
        <f>+C26-(C$7+F26*C$8)</f>
        <v>1.0140400005184347E-2</v>
      </c>
      <c r="H26" s="23"/>
      <c r="I26" s="1">
        <f>G26</f>
        <v>1.0140400005184347E-2</v>
      </c>
      <c r="J26" s="25"/>
      <c r="O26" s="1">
        <f ca="1">+C$11+C$12*$F26</f>
        <v>1.9028724355315361E-3</v>
      </c>
      <c r="P26" s="1">
        <f ca="1">+D$11+D$12*$F26</f>
        <v>0.96425471599259271</v>
      </c>
      <c r="Q26" s="96">
        <f>+C26-15018.5</f>
        <v>14601.2</v>
      </c>
      <c r="R26" s="1">
        <f>G26</f>
        <v>1.0140400005184347E-2</v>
      </c>
      <c r="T26" s="26"/>
    </row>
    <row r="27" spans="1:21">
      <c r="A27" s="20" t="s">
        <v>39</v>
      </c>
      <c r="B27" s="21" t="s">
        <v>40</v>
      </c>
      <c r="C27" s="22">
        <v>29635.43</v>
      </c>
      <c r="D27" s="23"/>
      <c r="E27" s="24">
        <f>+(C27-C$7)/C$8</f>
        <v>-3718.0037879456372</v>
      </c>
      <c r="F27" s="1">
        <f>ROUND(2*E27,0)/2</f>
        <v>-3718</v>
      </c>
      <c r="G27" s="1">
        <f>+C27-(C$7+F27*C$8)</f>
        <v>-1.1933599998883437E-2</v>
      </c>
      <c r="H27" s="23"/>
      <c r="I27" s="1">
        <f>G27</f>
        <v>-1.1933599998883437E-2</v>
      </c>
      <c r="J27" s="25"/>
      <c r="O27" s="1">
        <f ca="1">+C$11+C$12*$F27</f>
        <v>1.9079173084580354E-3</v>
      </c>
      <c r="P27" s="1">
        <f ca="1">+D$11+D$12*$F27</f>
        <v>0.96402613940828852</v>
      </c>
      <c r="Q27" s="96">
        <f>+C27-15018.5</f>
        <v>14616.93</v>
      </c>
      <c r="R27" s="1">
        <f>G27</f>
        <v>-1.1933599998883437E-2</v>
      </c>
      <c r="T27" s="26"/>
    </row>
    <row r="28" spans="1:21">
      <c r="A28" s="20" t="s">
        <v>39</v>
      </c>
      <c r="B28" s="21" t="s">
        <v>40</v>
      </c>
      <c r="C28" s="22">
        <v>29638.62</v>
      </c>
      <c r="D28" s="23"/>
      <c r="E28" s="24">
        <f>+(C28-C$7)/C$8</f>
        <v>-3716.9912228700796</v>
      </c>
      <c r="F28" s="1">
        <f>ROUND(2*E28,0)/2</f>
        <v>-3717</v>
      </c>
      <c r="G28" s="1">
        <f>+C28-(C$7+F28*C$8)</f>
        <v>2.7651600004901411E-2</v>
      </c>
      <c r="H28" s="23"/>
      <c r="I28" s="1">
        <f>G28</f>
        <v>2.7651600004901411E-2</v>
      </c>
      <c r="J28" s="25"/>
      <c r="O28" s="1">
        <f ca="1">+C$11+C$12*$F28</f>
        <v>1.9089262830433353E-3</v>
      </c>
      <c r="P28" s="1">
        <f ca="1">+D$11+D$12*$F28</f>
        <v>0.96398042409142759</v>
      </c>
      <c r="Q28" s="96">
        <f>+C28-15018.5</f>
        <v>14620.119999999999</v>
      </c>
      <c r="R28" s="1">
        <f>G28</f>
        <v>2.7651600004901411E-2</v>
      </c>
      <c r="T28" s="26"/>
    </row>
    <row r="29" spans="1:21">
      <c r="A29" s="20" t="s">
        <v>41</v>
      </c>
      <c r="B29" s="21" t="s">
        <v>40</v>
      </c>
      <c r="C29" s="22">
        <v>33009.553</v>
      </c>
      <c r="D29" s="23"/>
      <c r="E29" s="24">
        <f>+(C29-C$7)/C$8</f>
        <v>-2646.9946624171512</v>
      </c>
      <c r="F29" s="1">
        <f>ROUND(2*E29,0)/2</f>
        <v>-2647</v>
      </c>
      <c r="G29" s="1">
        <f>+C29-(C$7+F29*C$8)</f>
        <v>1.6815599999972619E-2</v>
      </c>
      <c r="H29" s="23"/>
      <c r="I29" s="1">
        <f>G29</f>
        <v>1.6815599999972619E-2</v>
      </c>
      <c r="J29" s="25"/>
      <c r="O29" s="1">
        <f ca="1">+C$11+C$12*$F29</f>
        <v>2.9885290893141483E-3</v>
      </c>
      <c r="P29" s="1">
        <f ca="1">+D$11+D$12*$F29</f>
        <v>0.91506503505031245</v>
      </c>
      <c r="Q29" s="96">
        <f>+C29-15018.5</f>
        <v>17991.053</v>
      </c>
      <c r="R29" s="1">
        <f>G29</f>
        <v>1.6815599999972619E-2</v>
      </c>
      <c r="T29" s="26"/>
    </row>
    <row r="30" spans="1:21">
      <c r="A30" s="20" t="s">
        <v>42</v>
      </c>
      <c r="B30" s="21" t="s">
        <v>40</v>
      </c>
      <c r="C30" s="22">
        <v>36232.411999999997</v>
      </c>
      <c r="D30" s="23"/>
      <c r="E30" s="24">
        <f>+(C30-C$7)/C$8</f>
        <v>-1623.9995317442008</v>
      </c>
      <c r="F30" s="1">
        <f>ROUND(2*E30,0)/2</f>
        <v>-1624</v>
      </c>
      <c r="G30" s="1">
        <f>+C30-(C$7+F30*C$8)</f>
        <v>1.4751999988220632E-3</v>
      </c>
      <c r="H30" s="23"/>
      <c r="I30" s="1">
        <f>G30</f>
        <v>1.4751999988220632E-3</v>
      </c>
      <c r="J30" s="25"/>
      <c r="O30" s="1">
        <f ca="1">+C$11+C$12*$F30</f>
        <v>4.0207100900758698E-3</v>
      </c>
      <c r="P30" s="1">
        <f ca="1">+D$11+D$12*$F30</f>
        <v>0.86829826590165748</v>
      </c>
      <c r="Q30" s="96">
        <f>+C30-15018.5</f>
        <v>21213.911999999997</v>
      </c>
      <c r="R30" s="1">
        <f>G30</f>
        <v>1.4751999988220632E-3</v>
      </c>
      <c r="T30" s="26"/>
    </row>
    <row r="31" spans="1:21">
      <c r="A31" s="20" t="s">
        <v>42</v>
      </c>
      <c r="B31" s="21" t="s">
        <v>40</v>
      </c>
      <c r="C31" s="22">
        <v>36232.421999999999</v>
      </c>
      <c r="D31" s="23"/>
      <c r="E31" s="24">
        <f>+(C31-C$7)/C$8</f>
        <v>-1623.9963575590104</v>
      </c>
      <c r="F31" s="1">
        <f>ROUND(2*E31,0)/2</f>
        <v>-1624</v>
      </c>
      <c r="G31" s="1">
        <f>+C31-(C$7+F31*C$8)</f>
        <v>1.1475200000859331E-2</v>
      </c>
      <c r="H31" s="23"/>
      <c r="I31" s="1">
        <f>G31</f>
        <v>1.1475200000859331E-2</v>
      </c>
      <c r="J31" s="25"/>
      <c r="O31" s="1">
        <f ca="1">+C$11+C$12*$F31</f>
        <v>4.0207100900758698E-3</v>
      </c>
      <c r="P31" s="1">
        <f ca="1">+D$11+D$12*$F31</f>
        <v>0.86829826590165748</v>
      </c>
      <c r="Q31" s="96">
        <f>+C31-15018.5</f>
        <v>21213.921999999999</v>
      </c>
      <c r="R31" s="1">
        <f>G31</f>
        <v>1.1475200000859331E-2</v>
      </c>
      <c r="T31" s="26"/>
    </row>
    <row r="32" spans="1:21">
      <c r="A32" s="20" t="s">
        <v>43</v>
      </c>
      <c r="B32" s="21" t="s">
        <v>40</v>
      </c>
      <c r="C32" s="22">
        <v>36629.368000000002</v>
      </c>
      <c r="D32" s="23"/>
      <c r="E32" s="24">
        <f>+(C32-C$7)/C$8</f>
        <v>-1497.998346122547</v>
      </c>
      <c r="F32" s="1">
        <f>ROUND(2*E32,0)/2</f>
        <v>-1498</v>
      </c>
      <c r="G32" s="1">
        <f>+C32-(C$7+F32*C$8)</f>
        <v>5.2104000060353428E-3</v>
      </c>
      <c r="H32" s="23"/>
      <c r="I32" s="1">
        <f>G32</f>
        <v>5.2104000060353428E-3</v>
      </c>
      <c r="J32" s="25"/>
      <c r="O32" s="1">
        <f ca="1">+C$11+C$12*$F32</f>
        <v>4.1478408878236478E-3</v>
      </c>
      <c r="P32" s="1">
        <f ca="1">+D$11+D$12*$F32</f>
        <v>0.86253813597718976</v>
      </c>
      <c r="Q32" s="96">
        <f>+C32-15018.5</f>
        <v>21610.868000000002</v>
      </c>
      <c r="R32" s="1">
        <f>G32</f>
        <v>5.2104000060353428E-3</v>
      </c>
      <c r="T32" s="26"/>
    </row>
    <row r="33" spans="1:33">
      <c r="A33" s="20" t="s">
        <v>44</v>
      </c>
      <c r="B33" s="21" t="s">
        <v>40</v>
      </c>
      <c r="C33" s="22">
        <v>37281.508000000002</v>
      </c>
      <c r="D33" s="23"/>
      <c r="E33" s="24">
        <f>+(C33-C$7)/C$8</f>
        <v>-1290.9970331525853</v>
      </c>
      <c r="F33" s="1">
        <f>ROUND(2*E33,0)/2</f>
        <v>-1291</v>
      </c>
      <c r="G33" s="1">
        <f>+C33-(C$7+F33*C$8)</f>
        <v>9.3468000050052069E-3</v>
      </c>
      <c r="H33" s="23"/>
      <c r="I33" s="1">
        <f>G33</f>
        <v>9.3468000050052069E-3</v>
      </c>
      <c r="J33" s="25"/>
      <c r="O33" s="1">
        <f ca="1">+C$11+C$12*$F33</f>
        <v>4.3566986269807113E-3</v>
      </c>
      <c r="P33" s="1">
        <f ca="1">+D$11+D$12*$F33</f>
        <v>0.85307506538699263</v>
      </c>
      <c r="Q33" s="96">
        <f>+C33-15018.5</f>
        <v>22263.008000000002</v>
      </c>
      <c r="R33" s="1">
        <f>G33</f>
        <v>9.3468000050052069E-3</v>
      </c>
      <c r="T33" s="26"/>
    </row>
    <row r="34" spans="1:33">
      <c r="A34" s="20" t="s">
        <v>43</v>
      </c>
      <c r="B34" s="21" t="s">
        <v>40</v>
      </c>
      <c r="C34" s="22">
        <v>37319.307999999997</v>
      </c>
      <c r="D34" s="23"/>
      <c r="E34" s="24">
        <f>+(C34-C$7)/C$8</f>
        <v>-1278.9986131350067</v>
      </c>
      <c r="F34" s="1">
        <f>ROUND(2*E34,0)/2</f>
        <v>-1279</v>
      </c>
      <c r="G34" s="1">
        <f>+C34-(C$7+F34*C$8)</f>
        <v>4.3692000035662204E-3</v>
      </c>
      <c r="H34" s="23"/>
      <c r="I34" s="1">
        <f>G34</f>
        <v>4.3692000035662204E-3</v>
      </c>
      <c r="J34" s="25"/>
      <c r="O34" s="1">
        <f ca="1">+C$11+C$12*$F34</f>
        <v>4.3688063220043098E-3</v>
      </c>
      <c r="P34" s="1">
        <f ca="1">+D$11+D$12*$F34</f>
        <v>0.85252648158466238</v>
      </c>
      <c r="Q34" s="96">
        <f>+C34-15018.5</f>
        <v>22300.807999999997</v>
      </c>
      <c r="R34" s="1">
        <f>G34</f>
        <v>4.3692000035662204E-3</v>
      </c>
      <c r="T34" s="26"/>
    </row>
    <row r="35" spans="1:33">
      <c r="A35" s="20" t="s">
        <v>45</v>
      </c>
      <c r="B35" s="21" t="s">
        <v>40</v>
      </c>
      <c r="C35" s="22">
        <v>37319.31</v>
      </c>
      <c r="D35" s="23"/>
      <c r="E35" s="24">
        <f>+(C35-C$7)/C$8</f>
        <v>-1278.9979782979688</v>
      </c>
      <c r="F35" s="1">
        <f>ROUND(2*E35,0)/2</f>
        <v>-1279</v>
      </c>
      <c r="G35" s="1">
        <f>+C35-(C$7+F35*C$8)</f>
        <v>6.369200003973674E-3</v>
      </c>
      <c r="H35" s="23"/>
      <c r="I35" s="1">
        <f>G35</f>
        <v>6.369200003973674E-3</v>
      </c>
      <c r="J35" s="25"/>
      <c r="O35" s="1">
        <f ca="1">+C$11+C$12*$F35</f>
        <v>4.3688063220043098E-3</v>
      </c>
      <c r="P35" s="1">
        <f ca="1">+D$11+D$12*$F35</f>
        <v>0.85252648158466238</v>
      </c>
      <c r="Q35" s="96">
        <f>+C35-15018.5</f>
        <v>22300.809999999998</v>
      </c>
      <c r="R35" s="1">
        <f>G35</f>
        <v>6.369200003973674E-3</v>
      </c>
      <c r="T35" s="26"/>
    </row>
    <row r="36" spans="1:33">
      <c r="A36" s="20" t="s">
        <v>45</v>
      </c>
      <c r="B36" s="21" t="s">
        <v>40</v>
      </c>
      <c r="C36" s="22">
        <v>37319.313999999998</v>
      </c>
      <c r="D36" s="23"/>
      <c r="E36" s="24">
        <f>+(C36-C$7)/C$8</f>
        <v>-1278.9967086238926</v>
      </c>
      <c r="F36" s="1">
        <f>ROUND(2*E36,0)/2</f>
        <v>-1279</v>
      </c>
      <c r="G36" s="1">
        <f>+C36-(C$7+F36*C$8)</f>
        <v>1.0369200004788581E-2</v>
      </c>
      <c r="H36" s="23"/>
      <c r="I36" s="1">
        <f>G36</f>
        <v>1.0369200004788581E-2</v>
      </c>
      <c r="J36" s="25"/>
      <c r="O36" s="1">
        <f ca="1">+C$11+C$12*$F36</f>
        <v>4.3688063220043098E-3</v>
      </c>
      <c r="P36" s="1">
        <f ca="1">+D$11+D$12*$F36</f>
        <v>0.85252648158466238</v>
      </c>
      <c r="Q36" s="96">
        <f>+C36-15018.5</f>
        <v>22300.813999999998</v>
      </c>
      <c r="R36" s="1">
        <f>G36</f>
        <v>1.0369200004788581E-2</v>
      </c>
      <c r="T36" s="26"/>
    </row>
    <row r="37" spans="1:33">
      <c r="A37" s="20" t="s">
        <v>45</v>
      </c>
      <c r="B37" s="21" t="s">
        <v>40</v>
      </c>
      <c r="C37" s="22">
        <v>37363.410000000003</v>
      </c>
      <c r="D37" s="23"/>
      <c r="E37" s="24">
        <f>+(C37-C$7)/C$8</f>
        <v>-1264.9998216107901</v>
      </c>
      <c r="F37" s="1">
        <f>ROUND(2*E37,0)/2</f>
        <v>-1265</v>
      </c>
      <c r="G37" s="1">
        <f>+C37-(C$7+F37*C$8)</f>
        <v>5.6200000835815445E-4</v>
      </c>
      <c r="H37" s="23"/>
      <c r="I37" s="1">
        <f>G37</f>
        <v>5.6200000835815445E-4</v>
      </c>
      <c r="J37" s="25"/>
      <c r="O37" s="1">
        <f ca="1">+C$11+C$12*$F37</f>
        <v>4.3829319661985071E-3</v>
      </c>
      <c r="P37" s="1">
        <f ca="1">+D$11+D$12*$F37</f>
        <v>0.85188646714861038</v>
      </c>
      <c r="Q37" s="96">
        <f>+C37-15018.5</f>
        <v>22344.910000000003</v>
      </c>
      <c r="R37" s="1">
        <f>G37</f>
        <v>5.6200000835815445E-4</v>
      </c>
      <c r="T37" s="26"/>
    </row>
    <row r="38" spans="1:33">
      <c r="A38" s="20" t="s">
        <v>45</v>
      </c>
      <c r="B38" s="21" t="s">
        <v>40</v>
      </c>
      <c r="C38" s="22">
        <v>37363.411</v>
      </c>
      <c r="D38" s="23"/>
      <c r="E38" s="24">
        <f>+(C38-C$7)/C$8</f>
        <v>-1264.9995041922723</v>
      </c>
      <c r="F38" s="1">
        <f>ROUND(2*E38,0)/2</f>
        <v>-1265</v>
      </c>
      <c r="G38" s="1">
        <f>+C38-(C$7+F38*C$8)</f>
        <v>1.5620000049239025E-3</v>
      </c>
      <c r="H38" s="23"/>
      <c r="I38" s="1">
        <f>G38</f>
        <v>1.5620000049239025E-3</v>
      </c>
      <c r="J38" s="25"/>
      <c r="O38" s="1">
        <f ca="1">+C$11+C$12*$F38</f>
        <v>4.3829319661985071E-3</v>
      </c>
      <c r="P38" s="1">
        <f ca="1">+D$11+D$12*$F38</f>
        <v>0.85188646714861038</v>
      </c>
      <c r="Q38" s="96">
        <f>+C38-15018.5</f>
        <v>22344.911</v>
      </c>
      <c r="R38" s="1">
        <f>G38</f>
        <v>1.5620000049239025E-3</v>
      </c>
      <c r="T38" s="26"/>
    </row>
    <row r="39" spans="1:33">
      <c r="A39" s="20" t="s">
        <v>44</v>
      </c>
      <c r="B39" s="21" t="s">
        <v>40</v>
      </c>
      <c r="C39" s="22">
        <v>37577.589999999997</v>
      </c>
      <c r="D39" s="23"/>
      <c r="E39" s="24">
        <f>+(C39-C$7)/C$8</f>
        <v>-1197.015123214886</v>
      </c>
      <c r="F39" s="1">
        <f>ROUND(2*E39,0)/2</f>
        <v>-1197</v>
      </c>
      <c r="G39" s="1">
        <f>+C39-(C$7+F39*C$8)</f>
        <v>-4.764440000144532E-2</v>
      </c>
      <c r="H39" s="23"/>
      <c r="I39" s="1">
        <f>G39</f>
        <v>-4.764440000144532E-2</v>
      </c>
      <c r="J39" s="25"/>
      <c r="O39" s="1">
        <f ca="1">+C$11+C$12*$F39</f>
        <v>4.4515422379988951E-3</v>
      </c>
      <c r="P39" s="1">
        <f ca="1">+D$11+D$12*$F39</f>
        <v>0.84877782560207227</v>
      </c>
      <c r="Q39" s="96">
        <f>+C39-15018.5</f>
        <v>22559.089999999997</v>
      </c>
      <c r="R39" s="1">
        <f>G39</f>
        <v>-4.764440000144532E-2</v>
      </c>
      <c r="T39" s="26"/>
    </row>
    <row r="40" spans="1:33">
      <c r="A40" s="20" t="s">
        <v>45</v>
      </c>
      <c r="B40" s="21" t="s">
        <v>40</v>
      </c>
      <c r="C40" s="22">
        <v>37659.555999999997</v>
      </c>
      <c r="D40" s="23"/>
      <c r="E40" s="24">
        <f>+(C40-C$7)/C$8</f>
        <v>-1170.9975968878766</v>
      </c>
      <c r="F40" s="1">
        <f>ROUND(2*E40,0)/2</f>
        <v>-1171</v>
      </c>
      <c r="G40" s="1">
        <f>+C40-(C$7+F40*C$8)</f>
        <v>7.5708000003942288E-3</v>
      </c>
      <c r="H40" s="23"/>
      <c r="I40" s="1">
        <f>G40</f>
        <v>7.5708000003942288E-3</v>
      </c>
      <c r="J40" s="25"/>
      <c r="O40" s="1">
        <f ca="1">+C$11+C$12*$F40</f>
        <v>4.4777755772166909E-3</v>
      </c>
      <c r="P40" s="1">
        <f ca="1">+D$11+D$12*$F40</f>
        <v>0.84758922736369002</v>
      </c>
      <c r="Q40" s="96">
        <f>+C40-15018.5</f>
        <v>22641.055999999997</v>
      </c>
      <c r="R40" s="1">
        <f>G40</f>
        <v>7.5708000003942288E-3</v>
      </c>
      <c r="T40" s="26"/>
    </row>
    <row r="41" spans="1:33">
      <c r="A41" s="20" t="s">
        <v>45</v>
      </c>
      <c r="B41" s="21" t="s">
        <v>40</v>
      </c>
      <c r="C41" s="22">
        <v>37659.557999999997</v>
      </c>
      <c r="D41" s="23"/>
      <c r="E41" s="24">
        <f>+(C41-C$7)/C$8</f>
        <v>-1170.9969620508384</v>
      </c>
      <c r="F41" s="1">
        <f>ROUND(2*E41,0)/2</f>
        <v>-1171</v>
      </c>
      <c r="G41" s="1">
        <f>+C41-(C$7+F41*C$8)</f>
        <v>9.5708000008016825E-3</v>
      </c>
      <c r="H41" s="23"/>
      <c r="I41" s="1">
        <f>G41</f>
        <v>9.5708000008016825E-3</v>
      </c>
      <c r="J41" s="25"/>
      <c r="O41" s="1">
        <f ca="1">+C$11+C$12*$F41</f>
        <v>4.4777755772166909E-3</v>
      </c>
      <c r="P41" s="1">
        <f ca="1">+D$11+D$12*$F41</f>
        <v>0.84758922736369002</v>
      </c>
      <c r="Q41" s="96">
        <f>+C41-15018.5</f>
        <v>22641.057999999997</v>
      </c>
      <c r="R41" s="1">
        <f>G41</f>
        <v>9.5708000008016825E-3</v>
      </c>
      <c r="T41" s="26"/>
    </row>
    <row r="42" spans="1:33">
      <c r="A42" s="20" t="s">
        <v>43</v>
      </c>
      <c r="B42" s="21" t="s">
        <v>40</v>
      </c>
      <c r="C42" s="22">
        <v>37697.32</v>
      </c>
      <c r="D42" s="23"/>
      <c r="E42" s="24">
        <f>+(C42-C$7)/C$8</f>
        <v>-1159.0106039369791</v>
      </c>
      <c r="F42" s="1">
        <f>ROUND(2*E42,0)/2</f>
        <v>-1159</v>
      </c>
      <c r="G42" s="1">
        <f>+C42-(C$7+F42*C$8)</f>
        <v>-3.3406800001102965E-2</v>
      </c>
      <c r="H42" s="23"/>
      <c r="I42" s="1">
        <f>G42</f>
        <v>-3.3406800001102965E-2</v>
      </c>
      <c r="J42" s="25"/>
      <c r="O42" s="1">
        <f ca="1">+C$11+C$12*$F42</f>
        <v>4.4898832722402885E-3</v>
      </c>
      <c r="P42" s="1">
        <f ca="1">+D$11+D$12*$F42</f>
        <v>0.84704064356135977</v>
      </c>
      <c r="Q42" s="96">
        <f>+C42-15018.5</f>
        <v>22678.82</v>
      </c>
      <c r="R42" s="1">
        <f>G42</f>
        <v>-3.3406800001102965E-2</v>
      </c>
      <c r="T42" s="26"/>
    </row>
    <row r="43" spans="1:33">
      <c r="A43" s="20" t="s">
        <v>46</v>
      </c>
      <c r="B43" s="21" t="s">
        <v>47</v>
      </c>
      <c r="C43" s="22">
        <v>38345.534</v>
      </c>
      <c r="D43" s="23"/>
      <c r="E43" s="24">
        <f>+(C43-C$7)/C$8</f>
        <v>-953.2554760725468</v>
      </c>
      <c r="F43" s="1">
        <f>ROUND(2*E43,0)/2</f>
        <v>-953.5</v>
      </c>
      <c r="G43" s="1">
        <f>+C43-(C$7+F43*C$8)</f>
        <v>0.7703518000053009</v>
      </c>
      <c r="H43" s="23"/>
      <c r="I43" s="1">
        <f>G43</f>
        <v>0.7703518000053009</v>
      </c>
      <c r="J43" s="25"/>
      <c r="O43" s="1">
        <f ca="1">+C$11+C$12*$F43</f>
        <v>4.6972275495194022E-3</v>
      </c>
      <c r="P43" s="1">
        <f ca="1">+D$11+D$12*$F43</f>
        <v>0.83764614594645403</v>
      </c>
      <c r="Q43" s="96">
        <f>+C43-15018.5</f>
        <v>23327.034</v>
      </c>
      <c r="S43" s="1">
        <f>G43</f>
        <v>0.7703518000053009</v>
      </c>
      <c r="T43" s="26"/>
    </row>
    <row r="44" spans="1:33">
      <c r="A44" s="20" t="s">
        <v>43</v>
      </c>
      <c r="B44" s="21" t="s">
        <v>40</v>
      </c>
      <c r="C44" s="22">
        <v>38406.231</v>
      </c>
      <c r="D44" s="23"/>
      <c r="E44" s="24">
        <f>+(C44-C$7)/C$8</f>
        <v>-933.98912422579951</v>
      </c>
      <c r="F44" s="1">
        <f>ROUND(2*E44,0)/2</f>
        <v>-934</v>
      </c>
      <c r="G44" s="1">
        <f>+C44-(C$7+F44*C$8)</f>
        <v>3.4263200002897065E-2</v>
      </c>
      <c r="H44" s="23"/>
      <c r="I44" s="1">
        <f>G44</f>
        <v>3.4263200002897065E-2</v>
      </c>
      <c r="J44" s="25"/>
      <c r="O44" s="1">
        <f ca="1">+C$11+C$12*$F44</f>
        <v>4.7169025539327489E-3</v>
      </c>
      <c r="P44" s="1">
        <f ca="1">+D$11+D$12*$F44</f>
        <v>0.83675469726766738</v>
      </c>
      <c r="Q44" s="96">
        <f>+C44-15018.5</f>
        <v>23387.731</v>
      </c>
      <c r="R44" s="1">
        <f>G44</f>
        <v>3.4263200002897065E-2</v>
      </c>
      <c r="T44" s="26"/>
    </row>
    <row r="45" spans="1:33">
      <c r="A45" s="24" t="s">
        <v>48</v>
      </c>
      <c r="B45" s="25"/>
      <c r="C45" s="23">
        <v>38431.3995</v>
      </c>
      <c r="D45" s="23"/>
      <c r="E45" s="1">
        <f>+(C45-C$7)/C$8</f>
        <v>-926.00017623076099</v>
      </c>
      <c r="F45" s="1">
        <f>ROUND(2*E45,0)/2</f>
        <v>-926</v>
      </c>
      <c r="G45" s="1">
        <f>+C45-(C$7+F45*C$8)</f>
        <v>-5.5520000023534521E-4</v>
      </c>
      <c r="I45" s="1">
        <f>G45</f>
        <v>-5.5520000023534521E-4</v>
      </c>
      <c r="O45" s="1">
        <f ca="1">+C$11+C$12*$F45</f>
        <v>4.7249743506151479E-3</v>
      </c>
      <c r="P45" s="1">
        <f ca="1">+D$11+D$12*$F45</f>
        <v>0.83638897473278051</v>
      </c>
      <c r="Q45" s="96">
        <f>+C45-15018.5</f>
        <v>23412.8995</v>
      </c>
      <c r="R45" s="1">
        <f>G45</f>
        <v>-5.5520000023534521E-4</v>
      </c>
      <c r="T45" s="26"/>
      <c r="AB45" s="1" t="s">
        <v>49</v>
      </c>
      <c r="AG45" s="1" t="s">
        <v>50</v>
      </c>
    </row>
    <row r="46" spans="1:33">
      <c r="A46" s="20" t="s">
        <v>51</v>
      </c>
      <c r="B46" s="21" t="s">
        <v>40</v>
      </c>
      <c r="C46" s="22">
        <v>38453.450599999996</v>
      </c>
      <c r="D46" s="23"/>
      <c r="E46" s="24">
        <f>+(C46-C$7)/C$8</f>
        <v>-919.00074872680273</v>
      </c>
      <c r="F46" s="1">
        <f>ROUND(2*E46,0)/2</f>
        <v>-919</v>
      </c>
      <c r="G46" s="1">
        <f>+C46-(C$7+F46*C$8)</f>
        <v>-2.3588000040035695E-3</v>
      </c>
      <c r="H46" s="23"/>
      <c r="I46" s="1">
        <f>G46</f>
        <v>-2.3588000040035695E-3</v>
      </c>
      <c r="J46" s="25"/>
      <c r="O46" s="1">
        <f ca="1">+C$11+C$12*$F46</f>
        <v>4.7320371727122461E-3</v>
      </c>
      <c r="P46" s="1">
        <f ca="1">+D$11+D$12*$F46</f>
        <v>0.83606896751475446</v>
      </c>
      <c r="Q46" s="96">
        <f>+C46-15018.5</f>
        <v>23434.950599999996</v>
      </c>
      <c r="R46" s="1">
        <f>G46</f>
        <v>-2.3588000040035695E-3</v>
      </c>
      <c r="T46" s="26"/>
    </row>
    <row r="47" spans="1:33">
      <c r="A47" s="24" t="s">
        <v>48</v>
      </c>
      <c r="B47" s="25"/>
      <c r="C47" s="23">
        <v>38453.453500000003</v>
      </c>
      <c r="D47" s="23"/>
      <c r="E47" s="1">
        <f>+(C47-C$7)/C$8</f>
        <v>-918.9998282130955</v>
      </c>
      <c r="F47" s="1">
        <f>ROUND(2*E47,0)/2</f>
        <v>-919</v>
      </c>
      <c r="G47" s="1">
        <f>+C47-(C$7+F47*C$8)</f>
        <v>5.4120000277180225E-4</v>
      </c>
      <c r="I47" s="1">
        <f>G47</f>
        <v>5.4120000277180225E-4</v>
      </c>
      <c r="O47" s="1">
        <f ca="1">+C$11+C$12*$F47</f>
        <v>4.7320371727122461E-3</v>
      </c>
      <c r="P47" s="1">
        <f ca="1">+D$11+D$12*$F47</f>
        <v>0.83606896751475446</v>
      </c>
      <c r="Q47" s="96">
        <f>+C47-15018.5</f>
        <v>23434.953500000003</v>
      </c>
      <c r="R47" s="1">
        <f>G47</f>
        <v>5.4120000277180225E-4</v>
      </c>
      <c r="T47" s="26"/>
      <c r="AB47" s="1" t="s">
        <v>49</v>
      </c>
      <c r="AG47" s="1" t="s">
        <v>50</v>
      </c>
    </row>
    <row r="48" spans="1:33">
      <c r="A48" s="24" t="s">
        <v>48</v>
      </c>
      <c r="B48" s="25" t="s">
        <v>47</v>
      </c>
      <c r="C48" s="23">
        <v>38783.447999999997</v>
      </c>
      <c r="D48" s="23"/>
      <c r="E48" s="1">
        <f>+(C48-C$7)/C$8</f>
        <v>-814.25346275036554</v>
      </c>
      <c r="F48" s="1">
        <f>ROUND(2*E48,0)/2</f>
        <v>-814.5</v>
      </c>
      <c r="G48" s="1">
        <f>+C48-(C$7+F48*C$8)</f>
        <v>0.77669459999742685</v>
      </c>
      <c r="I48" s="1">
        <f>G48</f>
        <v>0.77669459999742685</v>
      </c>
      <c r="O48" s="1">
        <f ca="1">+C$11+C$12*$F48</f>
        <v>4.8374750168760777E-3</v>
      </c>
      <c r="P48" s="1">
        <f ca="1">+D$11+D$12*$F48</f>
        <v>0.83129171690279513</v>
      </c>
      <c r="Q48" s="96">
        <f>+C48-15018.5</f>
        <v>23764.947999999997</v>
      </c>
      <c r="S48" s="1">
        <f>G48</f>
        <v>0.77669459999742685</v>
      </c>
      <c r="T48" s="26"/>
      <c r="AB48" s="1" t="s">
        <v>49</v>
      </c>
      <c r="AG48" s="1" t="s">
        <v>50</v>
      </c>
    </row>
    <row r="49" spans="1:33">
      <c r="A49" s="24" t="s">
        <v>48</v>
      </c>
      <c r="B49" s="25" t="s">
        <v>47</v>
      </c>
      <c r="C49" s="23">
        <v>39120.5383</v>
      </c>
      <c r="D49" s="23"/>
      <c r="E49" s="1">
        <f>+(C49-C$7)/C$8</f>
        <v>-707.25475896062858</v>
      </c>
      <c r="F49" s="1">
        <f>ROUND(2*E49,0)/2</f>
        <v>-707.5</v>
      </c>
      <c r="G49" s="1">
        <f>+C49-(C$7+F49*C$8)</f>
        <v>0.77261100000032457</v>
      </c>
      <c r="I49" s="1">
        <f>G49</f>
        <v>0.77261100000032457</v>
      </c>
      <c r="O49" s="1">
        <f ca="1">+C$11+C$12*$F49</f>
        <v>4.945435297503159E-3</v>
      </c>
      <c r="P49" s="1">
        <f ca="1">+D$11+D$12*$F49</f>
        <v>0.82640017799868359</v>
      </c>
      <c r="Q49" s="96">
        <f>+C49-15018.5</f>
        <v>24102.0383</v>
      </c>
      <c r="S49" s="1">
        <f>G49</f>
        <v>0.77261100000032457</v>
      </c>
      <c r="T49" s="26"/>
      <c r="AB49" s="1" t="s">
        <v>49</v>
      </c>
      <c r="AG49" s="1" t="s">
        <v>50</v>
      </c>
    </row>
    <row r="50" spans="1:33">
      <c r="A50" s="24" t="s">
        <v>48</v>
      </c>
      <c r="B50" s="25" t="s">
        <v>47</v>
      </c>
      <c r="C50" s="23">
        <v>39139.441099999996</v>
      </c>
      <c r="D50" s="23"/>
      <c r="E50" s="1">
        <f>+(C50-C$7)/C$8</f>
        <v>-701.25466017998667</v>
      </c>
      <c r="F50" s="1">
        <f>ROUND(2*E50,0)/2</f>
        <v>-701.5</v>
      </c>
      <c r="G50" s="1">
        <f>+C50-(C$7+F50*C$8)</f>
        <v>0.77292219999799272</v>
      </c>
      <c r="I50" s="1">
        <f>G50</f>
        <v>0.77292219999799272</v>
      </c>
      <c r="O50" s="1">
        <f ca="1">+C$11+C$12*$F50</f>
        <v>4.9514891450149583E-3</v>
      </c>
      <c r="P50" s="1">
        <f ca="1">+D$11+D$12*$F50</f>
        <v>0.82612588609751847</v>
      </c>
      <c r="Q50" s="96">
        <f>+C50-15018.5</f>
        <v>24120.941099999996</v>
      </c>
      <c r="S50" s="1">
        <f>G50</f>
        <v>0.77292219999799272</v>
      </c>
      <c r="T50" s="26"/>
      <c r="AB50" s="1" t="s">
        <v>49</v>
      </c>
      <c r="AG50" s="1" t="s">
        <v>50</v>
      </c>
    </row>
    <row r="51" spans="1:33">
      <c r="A51" s="20" t="s">
        <v>52</v>
      </c>
      <c r="B51" s="21" t="s">
        <v>40</v>
      </c>
      <c r="C51" s="22">
        <v>39184.349000000002</v>
      </c>
      <c r="D51" s="23"/>
      <c r="E51" s="24">
        <f>+(C51-C$7)/C$8</f>
        <v>-687.00006107132151</v>
      </c>
      <c r="F51" s="1">
        <f>ROUND(2*E51,0)/2</f>
        <v>-687</v>
      </c>
      <c r="G51" s="1">
        <f>+C51-(C$7+F51*C$8)</f>
        <v>-1.9239999528508633E-4</v>
      </c>
      <c r="H51" s="23"/>
      <c r="I51" s="1">
        <f>G51</f>
        <v>-1.9239999528508633E-4</v>
      </c>
      <c r="J51" s="25"/>
      <c r="O51" s="1">
        <f ca="1">+C$11+C$12*$F51</f>
        <v>4.9661192765018056E-3</v>
      </c>
      <c r="P51" s="1">
        <f ca="1">+D$11+D$12*$F51</f>
        <v>0.82546301400303612</v>
      </c>
      <c r="Q51" s="96">
        <f>+C51-15018.5</f>
        <v>24165.849000000002</v>
      </c>
      <c r="R51" s="1">
        <f>G51</f>
        <v>-1.9239999528508633E-4</v>
      </c>
      <c r="T51" s="26"/>
    </row>
    <row r="52" spans="1:33">
      <c r="A52" s="20" t="s">
        <v>43</v>
      </c>
      <c r="B52" s="21" t="s">
        <v>47</v>
      </c>
      <c r="C52" s="22">
        <v>39536.396999999997</v>
      </c>
      <c r="D52" s="23"/>
      <c r="E52" s="24">
        <f>+(C52-C$7)/C$8</f>
        <v>-575.25350630018625</v>
      </c>
      <c r="F52" s="1">
        <f>ROUND(2*E52,0)/2</f>
        <v>-575.5</v>
      </c>
      <c r="G52" s="1">
        <f>+C52-(C$7+F52*C$8)</f>
        <v>0.77655740000045625</v>
      </c>
      <c r="H52" s="23"/>
      <c r="I52" s="1">
        <f>G52</f>
        <v>0.77655740000045625</v>
      </c>
      <c r="J52" s="25"/>
      <c r="O52" s="1">
        <f ca="1">+C$11+C$12*$F52</f>
        <v>5.0786199427627363E-3</v>
      </c>
      <c r="P52" s="1">
        <f ca="1">+D$11+D$12*$F52</f>
        <v>0.82036575617305074</v>
      </c>
      <c r="Q52" s="96">
        <f>+C52-15018.5</f>
        <v>24517.896999999997</v>
      </c>
      <c r="S52" s="1">
        <f>G52</f>
        <v>0.77655740000045625</v>
      </c>
      <c r="T52" s="26"/>
    </row>
    <row r="53" spans="1:33">
      <c r="A53" s="27" t="s">
        <v>53</v>
      </c>
      <c r="B53" s="28"/>
      <c r="C53" s="29">
        <v>40274.3917</v>
      </c>
      <c r="D53" s="29"/>
      <c r="E53" s="1">
        <f>+(C53-C$7)/C$8</f>
        <v>-341.00032160844245</v>
      </c>
      <c r="F53" s="1">
        <f>ROUND(2*E53,0)/2</f>
        <v>-341</v>
      </c>
      <c r="G53" s="1">
        <f>+C53-(C$7+F53*C$8)</f>
        <v>-1.0131999952136539E-3</v>
      </c>
      <c r="H53" s="23"/>
      <c r="I53" s="1">
        <f>G53</f>
        <v>-1.0131999952136539E-3</v>
      </c>
      <c r="J53" s="25"/>
      <c r="O53" s="1">
        <f ca="1">+C$11+C$12*$F53</f>
        <v>5.3152244830155454E-3</v>
      </c>
      <c r="P53" s="1">
        <f ca="1">+D$11+D$12*$F53</f>
        <v>0.80964551436918009</v>
      </c>
      <c r="Q53" s="96">
        <f>+C53-15018.5</f>
        <v>25255.8917</v>
      </c>
      <c r="R53" s="1">
        <f>G53</f>
        <v>-1.0131999952136539E-3</v>
      </c>
      <c r="T53" s="26"/>
    </row>
    <row r="54" spans="1:33">
      <c r="A54" s="24" t="s">
        <v>54</v>
      </c>
      <c r="B54" s="25"/>
      <c r="C54" s="23">
        <v>40554.781999999999</v>
      </c>
      <c r="D54" s="23"/>
      <c r="E54" s="1">
        <f>+(C54-C$7)/C$8</f>
        <v>-251.99924784507672</v>
      </c>
      <c r="F54" s="1">
        <f>ROUND(2*E54,0)/2</f>
        <v>-252</v>
      </c>
      <c r="G54" s="1">
        <f>+C54-(C$7+F54*C$8)</f>
        <v>2.3695999989286065E-3</v>
      </c>
      <c r="I54" s="1">
        <f>G54</f>
        <v>2.3695999989286065E-3</v>
      </c>
      <c r="O54" s="1">
        <f ca="1">+C$11+C$12*$F54</f>
        <v>5.4050232211072299E-3</v>
      </c>
      <c r="P54" s="1">
        <f ca="1">+D$11+D$12*$F54</f>
        <v>0.80557685116856403</v>
      </c>
      <c r="Q54" s="96">
        <f>+C54-15018.5</f>
        <v>25536.281999999999</v>
      </c>
      <c r="R54" s="1">
        <f>G54</f>
        <v>2.3695999989286065E-3</v>
      </c>
      <c r="T54" s="26"/>
      <c r="AB54" s="1" t="s">
        <v>55</v>
      </c>
      <c r="AG54" s="1" t="s">
        <v>50</v>
      </c>
    </row>
    <row r="55" spans="1:33">
      <c r="A55" s="24" t="s">
        <v>56</v>
      </c>
      <c r="B55" s="25"/>
      <c r="C55" s="23">
        <v>40885.572999999997</v>
      </c>
      <c r="D55" s="23"/>
      <c r="E55" s="1">
        <f>+(C55-C$7)/C$8</f>
        <v>-147.00005853197501</v>
      </c>
      <c r="F55" s="1">
        <f>ROUND(2*E55,0)/2</f>
        <v>-147</v>
      </c>
      <c r="G55" s="1">
        <f>+C55-(C$7+F55*C$8)</f>
        <v>-1.843999998527579E-4</v>
      </c>
      <c r="I55" s="1">
        <f>G55</f>
        <v>-1.843999998527579E-4</v>
      </c>
      <c r="O55" s="1">
        <f ca="1">+C$11+C$12*$F55</f>
        <v>5.5109655525637114E-3</v>
      </c>
      <c r="P55" s="1">
        <f ca="1">+D$11+D$12*$F55</f>
        <v>0.80077674289817424</v>
      </c>
      <c r="Q55" s="96">
        <f>+C55-15018.5</f>
        <v>25867.072999999997</v>
      </c>
      <c r="R55" s="1">
        <f>G55</f>
        <v>-1.843999998527579E-4</v>
      </c>
      <c r="T55" s="26"/>
      <c r="AD55" s="1">
        <v>9</v>
      </c>
      <c r="AE55" s="1" t="s">
        <v>57</v>
      </c>
      <c r="AG55" s="1" t="s">
        <v>58</v>
      </c>
    </row>
    <row r="56" spans="1:33">
      <c r="A56" s="24" t="s">
        <v>56</v>
      </c>
      <c r="B56" s="25"/>
      <c r="C56" s="23">
        <v>40926.531999999999</v>
      </c>
      <c r="D56" s="23"/>
      <c r="E56" s="1">
        <f>+(C56-C$7)/C$8</f>
        <v>-133.99891341292513</v>
      </c>
      <c r="F56" s="1">
        <f>ROUND(2*E56,0)/2</f>
        <v>-134</v>
      </c>
      <c r="G56" s="1">
        <f>+C56-(C$7+F56*C$8)</f>
        <v>3.4232000034535304E-3</v>
      </c>
      <c r="I56" s="1">
        <f>G56</f>
        <v>3.4232000034535304E-3</v>
      </c>
      <c r="O56" s="1">
        <f ca="1">+C$11+C$12*$F56</f>
        <v>5.5240822221726098E-3</v>
      </c>
      <c r="P56" s="1">
        <f ca="1">+D$11+D$12*$F56</f>
        <v>0.80018244377898307</v>
      </c>
      <c r="Q56" s="96">
        <f>+C56-15018.5</f>
        <v>25908.031999999999</v>
      </c>
      <c r="R56" s="1">
        <f>G56</f>
        <v>3.4232000034535304E-3</v>
      </c>
      <c r="T56" s="26"/>
      <c r="AD56" s="1">
        <v>9</v>
      </c>
      <c r="AE56" s="1" t="s">
        <v>57</v>
      </c>
      <c r="AG56" s="1" t="s">
        <v>58</v>
      </c>
    </row>
    <row r="57" spans="1:33">
      <c r="A57" s="24" t="s">
        <v>59</v>
      </c>
      <c r="B57" s="25"/>
      <c r="C57" s="23">
        <v>40945.434000000001</v>
      </c>
      <c r="D57" s="23"/>
      <c r="E57" s="1">
        <f>+(C57-C$7)/C$8</f>
        <v>-127.99906856709661</v>
      </c>
      <c r="F57" s="1">
        <f>ROUND(2*E57,0)/2</f>
        <v>-128</v>
      </c>
      <c r="G57" s="1">
        <f>+C57-(C$7+F57*C$8)</f>
        <v>2.9344000067794695E-3</v>
      </c>
      <c r="I57" s="1">
        <f>G57</f>
        <v>2.9344000067794695E-3</v>
      </c>
      <c r="O57" s="1">
        <f ca="1">+C$11+C$12*$F57</f>
        <v>5.5301360696844081E-3</v>
      </c>
      <c r="P57" s="1">
        <f ca="1">+D$11+D$12*$F57</f>
        <v>0.79990815187781794</v>
      </c>
      <c r="Q57" s="96">
        <f>+C57-15018.5</f>
        <v>25926.934000000001</v>
      </c>
      <c r="R57" s="1">
        <f>G57</f>
        <v>2.9344000067794695E-3</v>
      </c>
      <c r="T57" s="26"/>
      <c r="AD57" s="1">
        <v>7</v>
      </c>
      <c r="AE57" s="1" t="s">
        <v>57</v>
      </c>
      <c r="AG57" s="1" t="s">
        <v>58</v>
      </c>
    </row>
    <row r="58" spans="1:33">
      <c r="A58" s="20" t="s">
        <v>43</v>
      </c>
      <c r="B58" s="21" t="s">
        <v>47</v>
      </c>
      <c r="C58" s="22">
        <v>40982.459000000003</v>
      </c>
      <c r="D58" s="23"/>
      <c r="E58" s="24">
        <f>+(C58-C$7)/C$8</f>
        <v>-116.24664790172852</v>
      </c>
      <c r="F58" s="1">
        <f>ROUND(2*E58,0)/2</f>
        <v>-116</v>
      </c>
      <c r="H58" s="23"/>
      <c r="O58" s="1">
        <f ca="1">+C$11+C$12*$F58</f>
        <v>5.5422437647080058E-3</v>
      </c>
      <c r="P58" s="1">
        <f ca="1">+D$11+D$12*$F58</f>
        <v>0.79935956807548769</v>
      </c>
      <c r="Q58" s="96">
        <f>+C58-15018.5</f>
        <v>25963.959000000003</v>
      </c>
      <c r="T58" s="26"/>
      <c r="U58" s="1">
        <f>+C58-(C$7+F58*C$8)</f>
        <v>-0.77704319999611471</v>
      </c>
    </row>
    <row r="59" spans="1:33">
      <c r="A59" s="24" t="s">
        <v>60</v>
      </c>
      <c r="B59" s="25"/>
      <c r="C59" s="23">
        <v>41027.341999999997</v>
      </c>
      <c r="D59" s="23"/>
      <c r="E59" s="1">
        <f>+(C59-C$7)/C$8</f>
        <v>-101.9999525141896</v>
      </c>
      <c r="F59" s="1">
        <f>ROUND(2*E59,0)/2</f>
        <v>-102</v>
      </c>
      <c r="G59" s="1">
        <f>+C59-(C$7+F59*C$8)</f>
        <v>1.4959999680286273E-4</v>
      </c>
      <c r="I59" s="1">
        <f>G59</f>
        <v>1.4959999680286273E-4</v>
      </c>
      <c r="O59" s="1">
        <f ca="1">+C$11+C$12*$F59</f>
        <v>5.556369408902204E-3</v>
      </c>
      <c r="P59" s="1">
        <f ca="1">+D$11+D$12*$F59</f>
        <v>0.7987195536394357</v>
      </c>
      <c r="Q59" s="96">
        <f>+C59-15018.5</f>
        <v>26008.841999999997</v>
      </c>
      <c r="R59" s="1">
        <f>G59</f>
        <v>1.4959999680286273E-4</v>
      </c>
      <c r="T59" s="26"/>
      <c r="AD59" s="1">
        <v>12</v>
      </c>
      <c r="AE59" s="1" t="s">
        <v>61</v>
      </c>
      <c r="AG59" s="1" t="s">
        <v>58</v>
      </c>
    </row>
    <row r="60" spans="1:33">
      <c r="A60" s="20" t="s">
        <v>62</v>
      </c>
      <c r="B60" s="21" t="s">
        <v>40</v>
      </c>
      <c r="C60" s="22">
        <v>41348.684099999999</v>
      </c>
      <c r="D60" s="23"/>
      <c r="E60" s="24">
        <f>+(C60-C$7)/C$8</f>
        <v>-1.9045110657895751E-5</v>
      </c>
      <c r="F60" s="1">
        <f>ROUND(2*E60,0)/2</f>
        <v>0</v>
      </c>
      <c r="G60" s="1">
        <f>+C60-(C$7+F60*C$8)</f>
        <v>-5.999999848427251E-5</v>
      </c>
      <c r="H60" s="23"/>
      <c r="I60" s="1">
        <f>G60</f>
        <v>-5.999999848427251E-5</v>
      </c>
      <c r="O60" s="1">
        <f ca="1">+C$11+C$12*$F60</f>
        <v>5.6592848166027859E-3</v>
      </c>
      <c r="P60" s="1">
        <f ca="1">+D$11+D$12*$F60</f>
        <v>0.79405659131962847</v>
      </c>
      <c r="Q60" s="96">
        <f>+C60-15018.5</f>
        <v>26330.184099999999</v>
      </c>
      <c r="R60" s="1">
        <f>G60</f>
        <v>-5.999999848427251E-5</v>
      </c>
      <c r="T60" s="26"/>
    </row>
    <row r="61" spans="1:33">
      <c r="A61" s="24" t="s">
        <v>31</v>
      </c>
      <c r="C61" s="23">
        <v>41348.684159999997</v>
      </c>
      <c r="D61" s="23" t="s">
        <v>63</v>
      </c>
      <c r="E61" s="1">
        <f>+(C61-C$7)/C$8</f>
        <v>0</v>
      </c>
      <c r="F61" s="1">
        <f>ROUND(2*E61,0)/2</f>
        <v>0</v>
      </c>
      <c r="G61" s="1">
        <f>+C61-(C$7+F61*C$8)</f>
        <v>0</v>
      </c>
      <c r="H61" s="1">
        <f>+G61</f>
        <v>0</v>
      </c>
      <c r="O61" s="1">
        <f ca="1">+C$11+C$12*$F61</f>
        <v>5.6592848166027859E-3</v>
      </c>
      <c r="P61" s="1">
        <f ca="1">+D$11+D$12*$F61</f>
        <v>0.79405659131962847</v>
      </c>
      <c r="Q61" s="96">
        <f>+C61-15018.5</f>
        <v>26330.184159999997</v>
      </c>
      <c r="R61" s="1">
        <f>G61</f>
        <v>0</v>
      </c>
      <c r="T61" s="26"/>
    </row>
    <row r="62" spans="1:33">
      <c r="A62" s="24" t="s">
        <v>48</v>
      </c>
      <c r="B62" s="25" t="s">
        <v>47</v>
      </c>
      <c r="C62" s="23">
        <v>41363.6155</v>
      </c>
      <c r="D62" s="23"/>
      <c r="E62" s="1">
        <f>+(C62-C$7)/C$8</f>
        <v>4.7394838292414123</v>
      </c>
      <c r="F62" s="1">
        <f>ROUND(2*E62,0)/2</f>
        <v>4.5</v>
      </c>
      <c r="G62" s="1">
        <f>+C62-(C$7+F62*C$8)</f>
        <v>0.75447340000391705</v>
      </c>
      <c r="I62" s="1">
        <f>G62</f>
        <v>0.75447340000391705</v>
      </c>
      <c r="O62" s="1">
        <f ca="1">+C$11+C$12*$F62</f>
        <v>5.6638252022366354E-3</v>
      </c>
      <c r="P62" s="1">
        <f ca="1">+D$11+D$12*$F62</f>
        <v>0.79385087239375463</v>
      </c>
      <c r="Q62" s="96">
        <f>+C62-15018.5</f>
        <v>26345.1155</v>
      </c>
      <c r="R62" s="13"/>
      <c r="S62" s="1">
        <v>0.75447340000391705</v>
      </c>
      <c r="T62" s="26"/>
      <c r="AB62" s="1" t="s">
        <v>49</v>
      </c>
      <c r="AG62" s="1" t="s">
        <v>50</v>
      </c>
    </row>
    <row r="63" spans="1:33">
      <c r="A63" s="24" t="s">
        <v>64</v>
      </c>
      <c r="B63" s="25"/>
      <c r="C63" s="23">
        <v>41405.387999999999</v>
      </c>
      <c r="D63" s="23"/>
      <c r="E63" s="1">
        <f>+(C63-C$7)/C$8</f>
        <v>17.998848913483375</v>
      </c>
      <c r="F63" s="1">
        <f>ROUND(2*E63,0)/2</f>
        <v>18</v>
      </c>
      <c r="G63" s="1">
        <f>+C63-(C$7+F63*C$8)</f>
        <v>-3.6264000009396113E-3</v>
      </c>
      <c r="J63" s="1">
        <f>G63</f>
        <v>-3.6264000009396113E-3</v>
      </c>
      <c r="O63" s="1">
        <f ca="1">+C$11+C$12*$F63</f>
        <v>5.6774463591381828E-3</v>
      </c>
      <c r="P63" s="1">
        <f ca="1">+D$11+D$12*$F63</f>
        <v>0.79323371561613309</v>
      </c>
      <c r="Q63" s="96">
        <f>+C63-15018.5</f>
        <v>26386.887999999999</v>
      </c>
      <c r="R63" s="1">
        <f>G63</f>
        <v>-3.6264000009396113E-3</v>
      </c>
      <c r="T63" s="26"/>
      <c r="AD63" s="1">
        <v>11</v>
      </c>
      <c r="AE63" s="1" t="s">
        <v>57</v>
      </c>
      <c r="AG63" s="1" t="s">
        <v>58</v>
      </c>
    </row>
    <row r="64" spans="1:33">
      <c r="A64" s="30" t="s">
        <v>65</v>
      </c>
      <c r="B64" s="28" t="s">
        <v>40</v>
      </c>
      <c r="C64" s="29">
        <v>41575.513599999998</v>
      </c>
      <c r="D64" s="29">
        <v>2.9999999999999997E-4</v>
      </c>
      <c r="E64" s="1">
        <f>+(C64-C$7)/C$8</f>
        <v>71.999864906678738</v>
      </c>
      <c r="F64" s="1">
        <f>ROUND(2*E64,0)/2</f>
        <v>72</v>
      </c>
      <c r="G64" s="1">
        <f>+C64-(C$7+F64*C$8)</f>
        <v>-4.2559999565128237E-4</v>
      </c>
      <c r="H64" s="23"/>
      <c r="I64" s="25"/>
      <c r="J64" s="1">
        <f>G64</f>
        <v>-4.2559999565128237E-4</v>
      </c>
      <c r="O64" s="1">
        <f ca="1">+C$11+C$12*$F64</f>
        <v>5.7319309867443734E-3</v>
      </c>
      <c r="P64" s="1">
        <f ca="1">+D$11+D$12*$F64</f>
        <v>0.79076508850564686</v>
      </c>
      <c r="Q64" s="96">
        <f>+C64-15018.5</f>
        <v>26557.013599999998</v>
      </c>
      <c r="R64" s="1">
        <f>G64</f>
        <v>-4.2559999565128237E-4</v>
      </c>
      <c r="T64" s="26"/>
    </row>
    <row r="65" spans="1:33">
      <c r="A65" s="24" t="s">
        <v>66</v>
      </c>
      <c r="B65" s="31"/>
      <c r="C65" s="23">
        <v>41675.504300000001</v>
      </c>
      <c r="D65" s="23">
        <v>5.0000000000000001E-4</v>
      </c>
      <c r="E65" s="1">
        <f>+(C65-C$7)/C$8</f>
        <v>103.73876481281241</v>
      </c>
      <c r="F65" s="1">
        <f>ROUND(2*E65,0)/2</f>
        <v>103.5</v>
      </c>
      <c r="G65" s="1">
        <f>+C65-(C$7+F65*C$8)</f>
        <v>0.75220820000686217</v>
      </c>
      <c r="J65" s="1">
        <f>G65</f>
        <v>0.75220820000686217</v>
      </c>
      <c r="O65" s="1">
        <f ca="1">+C$11+C$12*$F65</f>
        <v>5.7637136861813177E-3</v>
      </c>
      <c r="P65" s="1">
        <f ca="1">+D$11+D$12*$F65</f>
        <v>0.78932505602452996</v>
      </c>
      <c r="Q65" s="96">
        <f>+C65-15018.5</f>
        <v>26657.004300000001</v>
      </c>
      <c r="S65" s="1">
        <f>G65</f>
        <v>0.75220820000686217</v>
      </c>
      <c r="T65" s="26"/>
    </row>
    <row r="66" spans="1:33">
      <c r="A66" s="30" t="s">
        <v>65</v>
      </c>
      <c r="B66" s="28" t="s">
        <v>47</v>
      </c>
      <c r="C66" s="29">
        <v>41675.504699999998</v>
      </c>
      <c r="D66" s="29">
        <v>5.0000000000000001E-4</v>
      </c>
      <c r="E66" s="1">
        <f>+(C66-C$7)/C$8</f>
        <v>103.73889178021911</v>
      </c>
      <c r="F66" s="1">
        <f>ROUND(2*E66,0)/2</f>
        <v>103.5</v>
      </c>
      <c r="G66" s="1">
        <f>+C66-(C$7+F66*C$8)</f>
        <v>0.75260820000403328</v>
      </c>
      <c r="H66" s="23"/>
      <c r="I66" s="25"/>
      <c r="J66" s="1">
        <f>G66</f>
        <v>0.75260820000403328</v>
      </c>
      <c r="O66" s="1">
        <f ca="1">+C$11+C$12*$F66</f>
        <v>5.7637136861813177E-3</v>
      </c>
      <c r="P66" s="1">
        <f ca="1">+D$11+D$12*$F66</f>
        <v>0.78932505602452996</v>
      </c>
      <c r="Q66" s="96">
        <f>+C66-15018.5</f>
        <v>26657.004699999998</v>
      </c>
      <c r="S66" s="1">
        <f>G66</f>
        <v>0.75260820000403328</v>
      </c>
      <c r="T66" s="26"/>
    </row>
    <row r="67" spans="1:33">
      <c r="A67" s="30" t="s">
        <v>65</v>
      </c>
      <c r="B67" s="28" t="s">
        <v>47</v>
      </c>
      <c r="C67" s="29">
        <v>41675.504800000002</v>
      </c>
      <c r="D67" s="29"/>
      <c r="E67" s="1">
        <f>+(C67-C$7)/C$8</f>
        <v>103.73892352207251</v>
      </c>
      <c r="F67" s="1">
        <f>ROUND(2*E67,0)/2</f>
        <v>103.5</v>
      </c>
      <c r="G67" s="1">
        <f>+C67-(C$7+F67*C$8)</f>
        <v>0.75270820000878302</v>
      </c>
      <c r="H67" s="23"/>
      <c r="I67" s="25"/>
      <c r="J67" s="1">
        <f>G67</f>
        <v>0.75270820000878302</v>
      </c>
      <c r="O67" s="1">
        <f ca="1">+C$11+C$12*$F67</f>
        <v>5.7637136861813177E-3</v>
      </c>
      <c r="P67" s="1">
        <f ca="1">+D$11+D$12*$F67</f>
        <v>0.78932505602452996</v>
      </c>
      <c r="Q67" s="96">
        <f>+C67-15018.5</f>
        <v>26657.004800000002</v>
      </c>
      <c r="S67" s="1">
        <f>G67</f>
        <v>0.75270820000878302</v>
      </c>
      <c r="T67" s="26"/>
    </row>
    <row r="68" spans="1:33">
      <c r="A68" s="24" t="s">
        <v>67</v>
      </c>
      <c r="B68" s="25"/>
      <c r="C68" s="23">
        <v>41682.629000000001</v>
      </c>
      <c r="D68" s="23"/>
      <c r="E68" s="1">
        <f>+(C68-C$7)/C$8</f>
        <v>106.00027653501493</v>
      </c>
      <c r="F68" s="1">
        <f>ROUND(2*E68,0)/2</f>
        <v>106</v>
      </c>
      <c r="G68" s="1">
        <f>+C68-(C$7+F68*C$8)</f>
        <v>8.7120000534923747E-4</v>
      </c>
      <c r="I68" s="1">
        <f>G68</f>
        <v>8.7120000534923747E-4</v>
      </c>
      <c r="O68" s="1">
        <f ca="1">+C$11+C$12*$F68</f>
        <v>5.7662361226445673E-3</v>
      </c>
      <c r="P68" s="1">
        <f ca="1">+D$11+D$12*$F68</f>
        <v>0.78921076773237786</v>
      </c>
      <c r="Q68" s="96">
        <f>+C68-15018.5</f>
        <v>26664.129000000001</v>
      </c>
      <c r="R68" s="1">
        <f>G68</f>
        <v>8.7120000534923747E-4</v>
      </c>
      <c r="T68" s="26"/>
      <c r="AB68" s="1" t="s">
        <v>55</v>
      </c>
      <c r="AG68" s="1" t="s">
        <v>50</v>
      </c>
    </row>
    <row r="69" spans="1:33">
      <c r="A69" s="24" t="s">
        <v>68</v>
      </c>
      <c r="B69" s="25"/>
      <c r="C69" s="23">
        <v>41717.286</v>
      </c>
      <c r="D69" s="23"/>
      <c r="E69" s="1">
        <f>+(C69-C$7)/C$8</f>
        <v>117.00105014742915</v>
      </c>
      <c r="F69" s="1">
        <f>ROUND(2*E69,0)/2</f>
        <v>117</v>
      </c>
      <c r="G69" s="1">
        <f>+C69-(C$7+F69*C$8)</f>
        <v>3.3084000024246052E-3</v>
      </c>
      <c r="I69" s="1">
        <f>G69</f>
        <v>3.3084000024246052E-3</v>
      </c>
      <c r="O69" s="1">
        <f ca="1">+C$11+C$12*$F69</f>
        <v>5.7773348430828651E-3</v>
      </c>
      <c r="P69" s="1">
        <f ca="1">+D$11+D$12*$F69</f>
        <v>0.78870789924690843</v>
      </c>
      <c r="Q69" s="96">
        <f>+C69-15018.5</f>
        <v>26698.786</v>
      </c>
      <c r="R69" s="1">
        <f>G69</f>
        <v>3.3084000024246052E-3</v>
      </c>
      <c r="T69" s="26"/>
      <c r="AB69" s="1" t="s">
        <v>55</v>
      </c>
      <c r="AG69" s="1" t="s">
        <v>50</v>
      </c>
    </row>
    <row r="70" spans="1:33">
      <c r="A70" s="24" t="s">
        <v>48</v>
      </c>
      <c r="B70" s="25"/>
      <c r="C70" s="23">
        <v>41959.864800000003</v>
      </c>
      <c r="D70" s="23"/>
      <c r="E70" s="1">
        <f>+(C70-C$7)/C$8</f>
        <v>194.00005358024788</v>
      </c>
      <c r="F70" s="1">
        <f>ROUND(2*E70,0)/2</f>
        <v>194</v>
      </c>
      <c r="G70" s="1">
        <f>+C70-(C$7+F70*C$8)</f>
        <v>1.6880000475794077E-4</v>
      </c>
      <c r="I70" s="1">
        <f>G70</f>
        <v>1.6880000475794077E-4</v>
      </c>
      <c r="O70" s="1">
        <f ca="1">+C$11+C$12*$F70</f>
        <v>5.8550258861509519E-3</v>
      </c>
      <c r="P70" s="1">
        <f ca="1">+D$11+D$12*$F70</f>
        <v>0.78518781984862251</v>
      </c>
      <c r="Q70" s="96">
        <f>+C70-15018.5</f>
        <v>26941.364800000003</v>
      </c>
      <c r="R70" s="1">
        <f>G70</f>
        <v>1.6880000475794077E-4</v>
      </c>
      <c r="T70" s="26"/>
      <c r="AB70" s="1" t="s">
        <v>49</v>
      </c>
      <c r="AG70" s="1" t="s">
        <v>50</v>
      </c>
    </row>
    <row r="71" spans="1:33">
      <c r="A71" s="24" t="s">
        <v>48</v>
      </c>
      <c r="B71" s="25" t="s">
        <v>47</v>
      </c>
      <c r="C71" s="23">
        <v>41996.844100000002</v>
      </c>
      <c r="D71" s="23"/>
      <c r="E71" s="1">
        <f>+(C71-C$7)/C$8</f>
        <v>205.73796821929767</v>
      </c>
      <c r="F71" s="1">
        <f>ROUND(2*E71,0)/2</f>
        <v>205.5</v>
      </c>
      <c r="G71" s="1">
        <f>+C71-(C$7+F71*C$8)</f>
        <v>0.7496986000041943</v>
      </c>
      <c r="I71" s="1">
        <f>G71</f>
        <v>0.7496986000041943</v>
      </c>
      <c r="O71" s="1">
        <f ca="1">+C$11+C$12*$F71</f>
        <v>5.8666290938819005E-3</v>
      </c>
      <c r="P71" s="1">
        <f ca="1">+D$11+D$12*$F71</f>
        <v>0.78466209370472273</v>
      </c>
      <c r="Q71" s="96">
        <f>+C71-15018.5</f>
        <v>26978.344100000002</v>
      </c>
      <c r="S71" s="1">
        <f>G71</f>
        <v>0.7496986000041943</v>
      </c>
      <c r="T71" s="26"/>
      <c r="AB71" s="1" t="s">
        <v>49</v>
      </c>
      <c r="AG71" s="1" t="s">
        <v>50</v>
      </c>
    </row>
    <row r="72" spans="1:33">
      <c r="A72" s="24" t="s">
        <v>69</v>
      </c>
      <c r="B72" s="25"/>
      <c r="C72" s="23">
        <v>42055.334000000003</v>
      </c>
      <c r="D72" s="23"/>
      <c r="E72" s="1">
        <f>+(C72-C$7)/C$8</f>
        <v>224.30374565279641</v>
      </c>
      <c r="F72" s="1">
        <f>ROUND(2*E72,0)/2-0.5</f>
        <v>224</v>
      </c>
      <c r="O72" s="1">
        <f ca="1">+C$11+C$12*$F72</f>
        <v>5.8852951237099464E-3</v>
      </c>
      <c r="P72" s="1">
        <f ca="1">+D$11+D$12*$F72</f>
        <v>0.78381636034279689</v>
      </c>
      <c r="Q72" s="96">
        <f>+C72-15018.5</f>
        <v>27036.834000000003</v>
      </c>
      <c r="T72" s="26">
        <v>-0.61828259999310831</v>
      </c>
      <c r="AB72" s="1" t="s">
        <v>49</v>
      </c>
      <c r="AG72" s="1" t="s">
        <v>50</v>
      </c>
    </row>
    <row r="73" spans="1:33">
      <c r="A73" s="24" t="s">
        <v>48</v>
      </c>
      <c r="B73" s="25" t="s">
        <v>47</v>
      </c>
      <c r="C73" s="23">
        <v>42056.7019</v>
      </c>
      <c r="D73" s="23"/>
      <c r="E73" s="1">
        <f>+(C73-C$7)/C$8</f>
        <v>224.73794244491327</v>
      </c>
      <c r="F73" s="1">
        <f>ROUND(2*E73,0)/2</f>
        <v>224.5</v>
      </c>
      <c r="G73" s="1">
        <f>+C73-(C$7+F73*C$8)</f>
        <v>0.74961740000435384</v>
      </c>
      <c r="I73" s="1">
        <f>G73</f>
        <v>0.74961740000435384</v>
      </c>
      <c r="O73" s="1">
        <f ca="1">+C$11+C$12*$F73</f>
        <v>5.8857996110025963E-3</v>
      </c>
      <c r="P73" s="1">
        <f ca="1">+D$11+D$12*$F73</f>
        <v>0.78379350268436643</v>
      </c>
      <c r="Q73" s="96">
        <f>+C73-15018.5</f>
        <v>27038.2019</v>
      </c>
      <c r="S73" s="1">
        <f>G73</f>
        <v>0.74961740000435384</v>
      </c>
      <c r="T73" s="26"/>
      <c r="AB73" s="1" t="s">
        <v>49</v>
      </c>
      <c r="AG73" s="1" t="s">
        <v>50</v>
      </c>
    </row>
    <row r="74" spans="1:33">
      <c r="A74" s="24" t="s">
        <v>48</v>
      </c>
      <c r="B74" s="25"/>
      <c r="C74" s="23">
        <v>42060.677799999998</v>
      </c>
      <c r="D74" s="23"/>
      <c r="E74" s="1">
        <f>+(C74-C$7)/C$8</f>
        <v>225.99996673453938</v>
      </c>
      <c r="F74" s="1">
        <f>ROUND(2*E74,0)/2</f>
        <v>226</v>
      </c>
      <c r="G74" s="1">
        <f>+C74-(C$7+F74*C$8)</f>
        <v>-1.0479999764356762E-4</v>
      </c>
      <c r="I74" s="1">
        <f>G74</f>
        <v>-1.0479999764356762E-4</v>
      </c>
      <c r="O74" s="1">
        <f ca="1">+C$11+C$12*$F74</f>
        <v>5.8873130728805461E-3</v>
      </c>
      <c r="P74" s="1">
        <f ca="1">+D$11+D$12*$F74</f>
        <v>0.78372492970907515</v>
      </c>
      <c r="Q74" s="96">
        <f>+C74-15018.5</f>
        <v>27042.177799999998</v>
      </c>
      <c r="R74" s="1">
        <f>G74</f>
        <v>-1.0479999764356762E-4</v>
      </c>
      <c r="T74" s="26"/>
      <c r="AB74" s="1" t="s">
        <v>49</v>
      </c>
      <c r="AG74" s="1" t="s">
        <v>50</v>
      </c>
    </row>
    <row r="75" spans="1:33">
      <c r="A75" s="20" t="s">
        <v>43</v>
      </c>
      <c r="B75" s="21" t="s">
        <v>47</v>
      </c>
      <c r="C75" s="22">
        <v>42069.322</v>
      </c>
      <c r="D75" s="23"/>
      <c r="E75" s="24">
        <f>+(C75-C$7)/C$8</f>
        <v>228.74379589633816</v>
      </c>
      <c r="F75" s="1">
        <f>ROUND(2*E75,0)/2</f>
        <v>228.5</v>
      </c>
      <c r="G75" s="1">
        <f>+C75-(C$7+F75*C$8)</f>
        <v>0.76805820000299718</v>
      </c>
      <c r="H75" s="23"/>
      <c r="I75" s="1">
        <f>G75</f>
        <v>0.76805820000299718</v>
      </c>
      <c r="O75" s="1">
        <f ca="1">+C$11+C$12*$F75</f>
        <v>5.8898355093437958E-3</v>
      </c>
      <c r="P75" s="1">
        <f ca="1">+D$11+D$12*$F75</f>
        <v>0.78361064141692305</v>
      </c>
      <c r="Q75" s="96">
        <f>+C75-15018.5</f>
        <v>27050.822</v>
      </c>
      <c r="S75" s="1">
        <f>G75</f>
        <v>0.76805820000299718</v>
      </c>
      <c r="T75" s="26"/>
    </row>
    <row r="76" spans="1:33">
      <c r="A76" s="30" t="s">
        <v>69</v>
      </c>
      <c r="B76" s="28"/>
      <c r="C76" s="29">
        <v>42095.334000000003</v>
      </c>
      <c r="D76" s="29"/>
      <c r="E76" s="1">
        <f>+(C76-C$7)/C$8</f>
        <v>237.00048641214022</v>
      </c>
      <c r="F76" s="1">
        <f>ROUND(2*E76,0)/2</f>
        <v>237</v>
      </c>
      <c r="G76" s="1">
        <f>+C76-(C$7+F76*C$8)</f>
        <v>1.5324000050895847E-3</v>
      </c>
      <c r="H76" s="23"/>
      <c r="I76" s="1">
        <f>G76</f>
        <v>1.5324000050895847E-3</v>
      </c>
      <c r="O76" s="1">
        <f ca="1">+C$11+C$12*$F76</f>
        <v>5.8984117933188447E-3</v>
      </c>
      <c r="P76" s="1">
        <f ca="1">+D$11+D$12*$F76</f>
        <v>0.78322206122360571</v>
      </c>
      <c r="Q76" s="96">
        <f>+C76-15018.5</f>
        <v>27076.834000000003</v>
      </c>
      <c r="R76" s="1">
        <f>G76</f>
        <v>1.5324000050895847E-3</v>
      </c>
      <c r="T76" s="26"/>
    </row>
    <row r="77" spans="1:33">
      <c r="A77" s="24" t="s">
        <v>70</v>
      </c>
      <c r="B77" s="25"/>
      <c r="C77" s="23">
        <v>42117.385999999999</v>
      </c>
      <c r="D77" s="23"/>
      <c r="E77" s="1">
        <f>+(C77-C$7)/C$8</f>
        <v>244.00019959276523</v>
      </c>
      <c r="F77" s="1">
        <f>ROUND(2*E77,0)/2</f>
        <v>244</v>
      </c>
      <c r="G77" s="1">
        <f>+C77-(C$7+F77*C$8)</f>
        <v>6.2880000041332096E-4</v>
      </c>
      <c r="I77" s="1">
        <f>G77</f>
        <v>6.2880000041332096E-4</v>
      </c>
      <c r="O77" s="1">
        <f ca="1">+C$11+C$12*$F77</f>
        <v>5.905474615415943E-3</v>
      </c>
      <c r="P77" s="1">
        <f ca="1">+D$11+D$12*$F77</f>
        <v>0.78290205400557977</v>
      </c>
      <c r="Q77" s="96">
        <f>+C77-15018.5</f>
        <v>27098.885999999999</v>
      </c>
      <c r="R77" s="1">
        <f>G77</f>
        <v>6.2880000041332096E-4</v>
      </c>
      <c r="T77" s="26"/>
      <c r="AB77" s="1" t="s">
        <v>55</v>
      </c>
      <c r="AD77" s="1">
        <v>10</v>
      </c>
      <c r="AE77" s="1" t="s">
        <v>57</v>
      </c>
      <c r="AG77" s="1" t="s">
        <v>58</v>
      </c>
    </row>
    <row r="78" spans="1:33">
      <c r="A78" s="24" t="s">
        <v>71</v>
      </c>
      <c r="B78" s="25"/>
      <c r="C78" s="23">
        <v>42158.339</v>
      </c>
      <c r="D78" s="23"/>
      <c r="E78" s="1">
        <f>+(C78-C$7)/C$8</f>
        <v>256.9994402007008</v>
      </c>
      <c r="F78" s="1">
        <f>ROUND(2*E78,0)/2</f>
        <v>257</v>
      </c>
      <c r="G78" s="1">
        <f>+C78-(C$7+F78*C$8)</f>
        <v>-1.7635999975027516E-3</v>
      </c>
      <c r="I78" s="1">
        <f>G78</f>
        <v>-1.7635999975027516E-3</v>
      </c>
      <c r="O78" s="1">
        <f ca="1">+C$11+C$12*$F78</f>
        <v>5.9185912850248414E-3</v>
      </c>
      <c r="P78" s="1">
        <f ca="1">+D$11+D$12*$F78</f>
        <v>0.78230775488638871</v>
      </c>
      <c r="Q78" s="96">
        <f>+C78-15018.5</f>
        <v>27139.839</v>
      </c>
      <c r="R78" s="1">
        <f>G78</f>
        <v>-1.7635999975027516E-3</v>
      </c>
      <c r="T78" s="26"/>
      <c r="AD78" s="1">
        <v>8</v>
      </c>
      <c r="AE78" s="1" t="s">
        <v>57</v>
      </c>
      <c r="AG78" s="1" t="s">
        <v>58</v>
      </c>
    </row>
    <row r="79" spans="1:33">
      <c r="A79" s="24" t="s">
        <v>72</v>
      </c>
      <c r="B79" s="25"/>
      <c r="C79" s="23">
        <v>42451.330399999999</v>
      </c>
      <c r="D79" s="23"/>
      <c r="E79" s="1">
        <f>+(C79-C$7)/C$8</f>
        <v>350.00033646363073</v>
      </c>
      <c r="F79" s="1">
        <f>ROUND(2*E79,0)/2</f>
        <v>350</v>
      </c>
      <c r="G79" s="1">
        <f>+C79-(C$7+F79*C$8)</f>
        <v>1.0600000023259781E-3</v>
      </c>
      <c r="I79" s="1">
        <f>G79</f>
        <v>1.0600000023259781E-3</v>
      </c>
      <c r="O79" s="1">
        <f ca="1">+C$11+C$12*$F79</f>
        <v>6.0124259214577244E-3</v>
      </c>
      <c r="P79" s="1">
        <f ca="1">+D$11+D$12*$F79</f>
        <v>0.77805623041832916</v>
      </c>
      <c r="Q79" s="96">
        <f>+C79-15018.5</f>
        <v>27432.830399999999</v>
      </c>
      <c r="R79" s="1">
        <f>G79</f>
        <v>1.0600000023259781E-3</v>
      </c>
      <c r="T79" s="26"/>
      <c r="AB79" s="1" t="s">
        <v>49</v>
      </c>
      <c r="AG79" s="1" t="s">
        <v>50</v>
      </c>
    </row>
    <row r="80" spans="1:33">
      <c r="A80" s="24" t="s">
        <v>73</v>
      </c>
      <c r="B80" s="25"/>
      <c r="C80" s="23">
        <v>42829.385000000002</v>
      </c>
      <c r="D80" s="23"/>
      <c r="E80" s="1">
        <f>+(C80-C$7)/C$8</f>
        <v>470.00186769056728</v>
      </c>
      <c r="F80" s="1">
        <f>ROUND(2*E80,0)/2</f>
        <v>470</v>
      </c>
      <c r="G80" s="1">
        <f>+C80-(C$7+F80*C$8)</f>
        <v>5.8840000056079589E-3</v>
      </c>
      <c r="I80" s="1">
        <f>G80</f>
        <v>5.8840000056079589E-3</v>
      </c>
      <c r="O80" s="1">
        <f ca="1">+C$11+C$12*$F80</f>
        <v>6.1335028716937041E-3</v>
      </c>
      <c r="P80" s="1">
        <f ca="1">+D$11+D$12*$F80</f>
        <v>0.77257039239502645</v>
      </c>
      <c r="Q80" s="96">
        <f>+C80-15018.5</f>
        <v>27810.885000000002</v>
      </c>
      <c r="R80" s="1">
        <f>G80</f>
        <v>5.8840000056079589E-3</v>
      </c>
      <c r="T80" s="26"/>
      <c r="AB80" s="1" t="s">
        <v>55</v>
      </c>
      <c r="AD80" s="1">
        <v>11</v>
      </c>
      <c r="AE80" s="1" t="s">
        <v>74</v>
      </c>
      <c r="AG80" s="1" t="s">
        <v>58</v>
      </c>
    </row>
    <row r="81" spans="1:33">
      <c r="A81" s="24" t="s">
        <v>75</v>
      </c>
      <c r="B81" s="25"/>
      <c r="C81" s="23">
        <v>42870.332999999999</v>
      </c>
      <c r="D81" s="23"/>
      <c r="E81" s="1">
        <f>+(C81-C$7)/C$8</f>
        <v>482.99952120590649</v>
      </c>
      <c r="F81" s="1">
        <f>ROUND(2*E81,0)/2</f>
        <v>483</v>
      </c>
      <c r="G81" s="1">
        <f>+C81-(C$7+F81*C$8)</f>
        <v>-1.5083999969647266E-3</v>
      </c>
      <c r="I81" s="1">
        <f>G81</f>
        <v>-1.5083999969647266E-3</v>
      </c>
      <c r="O81" s="1">
        <f ca="1">+C$11+C$12*$F81</f>
        <v>6.1466195413026016E-3</v>
      </c>
      <c r="P81" s="1">
        <f ca="1">+D$11+D$12*$F81</f>
        <v>0.77197609327583538</v>
      </c>
      <c r="Q81" s="96">
        <f>+C81-15018.5</f>
        <v>27851.832999999999</v>
      </c>
      <c r="R81" s="1">
        <f>G81</f>
        <v>-1.5083999969647266E-3</v>
      </c>
      <c r="T81" s="26"/>
      <c r="AB81" s="1" t="s">
        <v>55</v>
      </c>
      <c r="AD81" s="1">
        <v>9</v>
      </c>
      <c r="AE81" s="1" t="s">
        <v>74</v>
      </c>
      <c r="AG81" s="1" t="s">
        <v>58</v>
      </c>
    </row>
    <row r="82" spans="1:33">
      <c r="A82" s="24" t="s">
        <v>76</v>
      </c>
      <c r="B82" s="25"/>
      <c r="C82" s="23">
        <v>43128.673000000003</v>
      </c>
      <c r="D82" s="23"/>
      <c r="E82" s="1">
        <f>+(C82-C$7)/C$8</f>
        <v>565.00142140012974</v>
      </c>
      <c r="F82" s="1">
        <f>ROUND(2*E82,0)/2</f>
        <v>565</v>
      </c>
      <c r="G82" s="1">
        <f>+C82-(C$7+F82*C$8)</f>
        <v>4.478000002563931E-3</v>
      </c>
      <c r="I82" s="1">
        <f>G82</f>
        <v>4.478000002563931E-3</v>
      </c>
      <c r="O82" s="1">
        <f ca="1">+C$11+C$12*$F82</f>
        <v>6.2293554572971869E-3</v>
      </c>
      <c r="P82" s="1">
        <f ca="1">+D$11+D$12*$F82</f>
        <v>0.76822743729324516</v>
      </c>
      <c r="Q82" s="96">
        <f>+C82-15018.5</f>
        <v>28110.173000000003</v>
      </c>
      <c r="R82" s="1">
        <f>G82</f>
        <v>4.478000002563931E-3</v>
      </c>
      <c r="T82" s="26"/>
      <c r="AB82" s="1" t="s">
        <v>55</v>
      </c>
      <c r="AD82" s="1">
        <v>7</v>
      </c>
      <c r="AE82" s="1" t="s">
        <v>77</v>
      </c>
      <c r="AG82" s="1" t="s">
        <v>78</v>
      </c>
    </row>
    <row r="83" spans="1:33">
      <c r="A83" s="24" t="s">
        <v>76</v>
      </c>
      <c r="B83" s="25"/>
      <c r="C83" s="23">
        <v>43172.773000000001</v>
      </c>
      <c r="D83" s="23"/>
      <c r="E83" s="1">
        <f>+(C83-C$7)/C$8</f>
        <v>578.99957808730585</v>
      </c>
      <c r="F83" s="1">
        <f>ROUND(2*E83,0)/2</f>
        <v>579</v>
      </c>
      <c r="G83" s="1">
        <f>+C83-(C$7+F83*C$8)</f>
        <v>-1.3291999930515885E-3</v>
      </c>
      <c r="I83" s="1">
        <f>G83</f>
        <v>-1.3291999930515885E-3</v>
      </c>
      <c r="O83" s="1">
        <f ca="1">+C$11+C$12*$F83</f>
        <v>6.2434811014913851E-3</v>
      </c>
      <c r="P83" s="1">
        <f ca="1">+D$11+D$12*$F83</f>
        <v>0.76758742285719328</v>
      </c>
      <c r="Q83" s="96">
        <f>+C83-15018.5</f>
        <v>28154.273000000001</v>
      </c>
      <c r="R83" s="1">
        <f>G83</f>
        <v>-1.3291999930515885E-3</v>
      </c>
      <c r="T83" s="26"/>
      <c r="AB83" s="1" t="s">
        <v>55</v>
      </c>
      <c r="AD83" s="1">
        <v>13</v>
      </c>
      <c r="AE83" s="1" t="s">
        <v>79</v>
      </c>
      <c r="AG83" s="1" t="s">
        <v>78</v>
      </c>
    </row>
    <row r="84" spans="1:33">
      <c r="A84" s="24" t="s">
        <v>80</v>
      </c>
      <c r="B84" s="25"/>
      <c r="C84" s="23">
        <v>43459.46</v>
      </c>
      <c r="D84" s="23"/>
      <c r="E84" s="1">
        <f>+(C84-C$7)/C$8</f>
        <v>669.99934103915518</v>
      </c>
      <c r="F84" s="1">
        <f>ROUND(2*E84,0)/2</f>
        <v>670</v>
      </c>
      <c r="G84" s="1">
        <f>+C84-(C$7+F84*C$8)</f>
        <v>-2.0759999970323406E-3</v>
      </c>
      <c r="I84" s="1">
        <f>G84</f>
        <v>-2.0759999970323406E-3</v>
      </c>
      <c r="O84" s="1">
        <f ca="1">+C$11+C$12*$F84</f>
        <v>6.3352977887536684E-3</v>
      </c>
      <c r="P84" s="1">
        <f ca="1">+D$11+D$12*$F84</f>
        <v>0.76342732902285537</v>
      </c>
      <c r="Q84" s="96">
        <f>+C84-15018.5</f>
        <v>28440.959999999999</v>
      </c>
      <c r="R84" s="1">
        <f>G84</f>
        <v>-2.0759999970323406E-3</v>
      </c>
      <c r="T84" s="26"/>
      <c r="AB84" s="1" t="s">
        <v>55</v>
      </c>
      <c r="AD84" s="1">
        <v>8</v>
      </c>
      <c r="AE84" s="1" t="s">
        <v>74</v>
      </c>
      <c r="AG84" s="1" t="s">
        <v>58</v>
      </c>
    </row>
    <row r="85" spans="1:33">
      <c r="A85" s="24" t="s">
        <v>76</v>
      </c>
      <c r="B85" s="25"/>
      <c r="C85" s="23">
        <v>43780.81</v>
      </c>
      <c r="D85" s="23"/>
      <c r="E85" s="1">
        <f>+(C85-C$7)/C$8</f>
        <v>772.00178211453317</v>
      </c>
      <c r="F85" s="1">
        <f>ROUND(2*E85,0)/2</f>
        <v>772</v>
      </c>
      <c r="G85" s="1">
        <f>+C85-(C$7+F85*C$8)</f>
        <v>5.6143999972846359E-3</v>
      </c>
      <c r="I85" s="1">
        <f>G85</f>
        <v>5.6143999972846359E-3</v>
      </c>
      <c r="O85" s="1">
        <f ca="1">+C$11+C$12*$F85</f>
        <v>6.4382131964542512E-3</v>
      </c>
      <c r="P85" s="1">
        <f ca="1">+D$11+D$12*$F85</f>
        <v>0.75876436670304814</v>
      </c>
      <c r="Q85" s="96">
        <f>+C85-15018.5</f>
        <v>28762.309999999998</v>
      </c>
      <c r="R85" s="1">
        <f>G85</f>
        <v>5.6143999972846359E-3</v>
      </c>
      <c r="T85" s="26"/>
      <c r="AB85" s="1" t="s">
        <v>55</v>
      </c>
      <c r="AD85" s="1">
        <v>13</v>
      </c>
      <c r="AE85" s="1" t="s">
        <v>77</v>
      </c>
      <c r="AG85" s="1" t="s">
        <v>78</v>
      </c>
    </row>
    <row r="86" spans="1:33">
      <c r="A86" s="24" t="s">
        <v>76</v>
      </c>
      <c r="B86" s="25"/>
      <c r="C86" s="23">
        <v>44259.652000000002</v>
      </c>
      <c r="D86" s="23"/>
      <c r="E86" s="1">
        <f>+(C86-C$7)/C$8</f>
        <v>923.99510058167732</v>
      </c>
      <c r="F86" s="1">
        <f>ROUND(2*E86,0)/2</f>
        <v>924</v>
      </c>
      <c r="G86" s="1">
        <f>+C86-(C$7+F86*C$8)</f>
        <v>-1.5435199995408766E-2</v>
      </c>
      <c r="I86" s="1">
        <f>G86</f>
        <v>-1.5435199995408766E-2</v>
      </c>
      <c r="O86" s="1">
        <f ca="1">+C$11+C$12*$F86</f>
        <v>6.5915773334198242E-3</v>
      </c>
      <c r="P86" s="1">
        <f ca="1">+D$11+D$12*$F86</f>
        <v>0.75181563854019817</v>
      </c>
      <c r="Q86" s="96">
        <f>+C86-15018.5</f>
        <v>29241.152000000002</v>
      </c>
      <c r="R86" s="1">
        <f>G86</f>
        <v>-1.5435199995408766E-2</v>
      </c>
      <c r="T86" s="26"/>
      <c r="AD86" s="1">
        <v>17</v>
      </c>
      <c r="AE86" s="1" t="s">
        <v>77</v>
      </c>
      <c r="AG86" s="1" t="s">
        <v>78</v>
      </c>
    </row>
    <row r="87" spans="1:33">
      <c r="A87" s="24" t="s">
        <v>76</v>
      </c>
      <c r="B87" s="25"/>
      <c r="C87" s="23">
        <v>44281.726000000002</v>
      </c>
      <c r="D87" s="23"/>
      <c r="E87" s="1">
        <f>+(C87-C$7)/C$8</f>
        <v>931.00179696972134</v>
      </c>
      <c r="F87" s="1">
        <f>ROUND(2*E87,0)/2</f>
        <v>931</v>
      </c>
      <c r="G87" s="1">
        <f>+C87-(C$7+F87*C$8)</f>
        <v>5.6612000043969601E-3</v>
      </c>
      <c r="I87" s="1">
        <f>G87</f>
        <v>5.6612000043969601E-3</v>
      </c>
      <c r="O87" s="1">
        <f ca="1">+C$11+C$12*$F87</f>
        <v>6.5986401555169234E-3</v>
      </c>
      <c r="P87" s="1">
        <f ca="1">+D$11+D$12*$F87</f>
        <v>0.75149563132217212</v>
      </c>
      <c r="Q87" s="96">
        <f>+C87-15018.5</f>
        <v>29263.226000000002</v>
      </c>
      <c r="R87" s="1">
        <f>G87</f>
        <v>5.6612000043969601E-3</v>
      </c>
      <c r="T87" s="26"/>
      <c r="AB87" s="1" t="s">
        <v>55</v>
      </c>
      <c r="AD87" s="1">
        <v>14</v>
      </c>
      <c r="AE87" s="1" t="s">
        <v>81</v>
      </c>
      <c r="AG87" s="1" t="s">
        <v>78</v>
      </c>
    </row>
    <row r="88" spans="1:33">
      <c r="A88" s="30" t="s">
        <v>82</v>
      </c>
      <c r="B88" s="28"/>
      <c r="C88" s="29">
        <v>44590.461900000002</v>
      </c>
      <c r="D88" s="29"/>
      <c r="E88" s="1">
        <f>+(C88-C$7)/C$8</f>
        <v>1029.0002891047886</v>
      </c>
      <c r="F88" s="1">
        <f>ROUND(2*E88,0)/2</f>
        <v>1029</v>
      </c>
      <c r="G88" s="1">
        <f>+C88-(C$7+F88*C$8)</f>
        <v>9.1080000129295513E-4</v>
      </c>
      <c r="H88" s="23"/>
      <c r="I88" s="1">
        <f>G88</f>
        <v>9.1080000129295513E-4</v>
      </c>
      <c r="J88" s="25"/>
      <c r="O88" s="1">
        <f ca="1">+C$11+C$12*$F88</f>
        <v>6.6975196648763058E-3</v>
      </c>
      <c r="P88" s="1">
        <f ca="1">+D$11+D$12*$F88</f>
        <v>0.74701553026980838</v>
      </c>
      <c r="Q88" s="96">
        <f>+C88-15018.5</f>
        <v>29571.961900000002</v>
      </c>
      <c r="R88" s="1">
        <f>G88</f>
        <v>9.1080000129295513E-4</v>
      </c>
      <c r="T88" s="26"/>
    </row>
    <row r="89" spans="1:33">
      <c r="A89" s="24" t="s">
        <v>83</v>
      </c>
      <c r="B89" s="25"/>
      <c r="C89" s="23">
        <v>44631.413699999997</v>
      </c>
      <c r="D89" s="23"/>
      <c r="E89" s="1">
        <f>+(C89-C$7)/C$8</f>
        <v>1041.9991488104995</v>
      </c>
      <c r="F89" s="1">
        <f>ROUND(2*E89,0)/2</f>
        <v>1042</v>
      </c>
      <c r="G89" s="1">
        <f>+C89-(C$7+F89*C$8)</f>
        <v>-2.6816000026883557E-3</v>
      </c>
      <c r="I89" s="1">
        <f>G89</f>
        <v>-2.6816000026883557E-3</v>
      </c>
      <c r="O89" s="1">
        <f ca="1">+C$11+C$12*$F89</f>
        <v>6.7106363344852041E-3</v>
      </c>
      <c r="P89" s="1">
        <f ca="1">+D$11+D$12*$F89</f>
        <v>0.7464212311506172</v>
      </c>
      <c r="Q89" s="96">
        <f>+C89-15018.5</f>
        <v>29612.913699999997</v>
      </c>
      <c r="R89" s="1">
        <f>G89</f>
        <v>-2.6816000026883557E-3</v>
      </c>
      <c r="T89" s="26"/>
      <c r="AB89" s="1" t="s">
        <v>49</v>
      </c>
      <c r="AG89" s="1" t="s">
        <v>50</v>
      </c>
    </row>
    <row r="90" spans="1:33">
      <c r="A90" s="24" t="s">
        <v>84</v>
      </c>
      <c r="B90" s="25"/>
      <c r="C90" s="23">
        <v>45028.366999999998</v>
      </c>
      <c r="D90" s="23"/>
      <c r="E90" s="1">
        <f>+(C90-C$7)/C$8</f>
        <v>1167.9994774021507</v>
      </c>
      <c r="F90" s="1">
        <f>ROUND(2*E90,0)/2</f>
        <v>1168</v>
      </c>
      <c r="G90" s="1">
        <f>+C90-(C$7+F90*C$8)</f>
        <v>-1.6464000000269152E-3</v>
      </c>
      <c r="I90" s="1">
        <f>G90</f>
        <v>-1.6464000000269152E-3</v>
      </c>
      <c r="O90" s="1">
        <f ca="1">+C$11+C$12*$F90</f>
        <v>6.8377671322329822E-3</v>
      </c>
      <c r="P90" s="1">
        <f ca="1">+D$11+D$12*$F90</f>
        <v>0.74066110122614948</v>
      </c>
      <c r="Q90" s="96">
        <f>+C90-15018.5</f>
        <v>30009.866999999998</v>
      </c>
      <c r="R90" s="1">
        <f>G90</f>
        <v>-1.6464000000269152E-3</v>
      </c>
      <c r="T90" s="26"/>
      <c r="AB90" s="1" t="s">
        <v>49</v>
      </c>
      <c r="AD90" s="1">
        <v>12</v>
      </c>
      <c r="AE90" s="1" t="s">
        <v>61</v>
      </c>
      <c r="AG90" s="1" t="s">
        <v>58</v>
      </c>
    </row>
    <row r="91" spans="1:33">
      <c r="A91" s="24" t="s">
        <v>76</v>
      </c>
      <c r="B91" s="25"/>
      <c r="C91" s="23">
        <v>45034.671999999999</v>
      </c>
      <c r="D91" s="23"/>
      <c r="E91" s="1">
        <f>+(C91-C$7)/C$8</f>
        <v>1170.0008011643424</v>
      </c>
      <c r="F91" s="1">
        <f>ROUND(2*E91,0)/2</f>
        <v>1170</v>
      </c>
      <c r="G91" s="1">
        <f>+C91-(C$7+F91*C$8)</f>
        <v>2.524000003177207E-3</v>
      </c>
      <c r="I91" s="1">
        <f>G91</f>
        <v>2.524000003177207E-3</v>
      </c>
      <c r="O91" s="1">
        <f ca="1">+C$11+C$12*$F91</f>
        <v>6.8397850814035811E-3</v>
      </c>
      <c r="P91" s="1">
        <f ca="1">+D$11+D$12*$F91</f>
        <v>0.74056967059242773</v>
      </c>
      <c r="Q91" s="96">
        <f>+C91-15018.5</f>
        <v>30016.171999999999</v>
      </c>
      <c r="R91" s="1">
        <f>G91</f>
        <v>2.524000003177207E-3</v>
      </c>
      <c r="T91" s="26"/>
      <c r="AB91" s="1" t="s">
        <v>55</v>
      </c>
      <c r="AD91" s="1">
        <v>17</v>
      </c>
      <c r="AE91" s="1" t="s">
        <v>79</v>
      </c>
      <c r="AG91" s="1" t="s">
        <v>78</v>
      </c>
    </row>
    <row r="92" spans="1:33">
      <c r="A92" s="24" t="s">
        <v>85</v>
      </c>
      <c r="B92" s="25"/>
      <c r="C92" s="23">
        <v>45406.417999999998</v>
      </c>
      <c r="D92" s="23"/>
      <c r="E92" s="1">
        <f>+(C92-C$7)/C$8</f>
        <v>1287.9998659224177</v>
      </c>
      <c r="F92" s="1">
        <f>ROUND(2*E92,0)/2</f>
        <v>1288</v>
      </c>
      <c r="G92" s="1">
        <f>+C92-(C$7+F92*C$8)</f>
        <v>-4.2240000038873404E-4</v>
      </c>
      <c r="I92" s="1">
        <f>G92</f>
        <v>-4.2240000038873404E-4</v>
      </c>
      <c r="O92" s="1">
        <f ca="1">+C$11+C$12*$F92</f>
        <v>6.958844082468961E-3</v>
      </c>
      <c r="P92" s="1">
        <f ca="1">+D$11+D$12*$F92</f>
        <v>0.73517526320284687</v>
      </c>
      <c r="Q92" s="96">
        <f>+C92-15018.5</f>
        <v>30387.917999999998</v>
      </c>
      <c r="R92" s="1">
        <f>G92</f>
        <v>-4.2240000038873404E-4</v>
      </c>
      <c r="T92" s="26"/>
      <c r="AB92" s="1" t="s">
        <v>55</v>
      </c>
      <c r="AG92" s="1" t="s">
        <v>50</v>
      </c>
    </row>
    <row r="93" spans="1:33">
      <c r="A93" s="24" t="s">
        <v>85</v>
      </c>
      <c r="B93" s="25"/>
      <c r="C93" s="23">
        <v>45406.421999999999</v>
      </c>
      <c r="D93" s="23"/>
      <c r="E93" s="1">
        <f>+(C93-C$7)/C$8</f>
        <v>1288.0011355964939</v>
      </c>
      <c r="F93" s="1">
        <f>ROUND(2*E93,0)/2</f>
        <v>1288</v>
      </c>
      <c r="G93" s="1">
        <f>+C93-(C$7+F93*C$8)</f>
        <v>3.5776000004261732E-3</v>
      </c>
      <c r="I93" s="1">
        <f>G93</f>
        <v>3.5776000004261732E-3</v>
      </c>
      <c r="O93" s="1">
        <f ca="1">+C$11+C$12*$F93</f>
        <v>6.958844082468961E-3</v>
      </c>
      <c r="P93" s="1">
        <f ca="1">+D$11+D$12*$F93</f>
        <v>0.73517526320284687</v>
      </c>
      <c r="Q93" s="96">
        <f>+C93-15018.5</f>
        <v>30387.921999999999</v>
      </c>
      <c r="R93" s="1">
        <f>G93</f>
        <v>3.5776000004261732E-3</v>
      </c>
      <c r="T93" s="26"/>
      <c r="AB93" s="1" t="s">
        <v>55</v>
      </c>
      <c r="AG93" s="1" t="s">
        <v>50</v>
      </c>
    </row>
    <row r="94" spans="1:33">
      <c r="A94" s="24" t="s">
        <v>76</v>
      </c>
      <c r="B94" s="25"/>
      <c r="C94" s="23">
        <v>46058.561999999998</v>
      </c>
      <c r="D94" s="23"/>
      <c r="E94" s="1">
        <f>+(C94-C$7)/C$8</f>
        <v>1495.0024485664558</v>
      </c>
      <c r="F94" s="1">
        <f>ROUND(2*E94,0)/2</f>
        <v>1495</v>
      </c>
      <c r="G94" s="1">
        <f>+C94-(C$7+F94*C$8)</f>
        <v>7.7139999993960373E-3</v>
      </c>
      <c r="I94" s="1">
        <f>G94</f>
        <v>7.7139999993960373E-3</v>
      </c>
      <c r="O94" s="1">
        <f ca="1">+C$11+C$12*$F94</f>
        <v>7.1677018216260244E-3</v>
      </c>
      <c r="P94" s="1">
        <f ca="1">+D$11+D$12*$F94</f>
        <v>0.72571219261264974</v>
      </c>
      <c r="Q94" s="96">
        <f>+C94-15018.5</f>
        <v>31040.061999999998</v>
      </c>
      <c r="R94" s="1">
        <f>G94</f>
        <v>7.7139999993960373E-3</v>
      </c>
      <c r="T94" s="26"/>
      <c r="AB94" s="1" t="s">
        <v>55</v>
      </c>
      <c r="AD94" s="1">
        <v>10</v>
      </c>
      <c r="AE94" s="1" t="s">
        <v>77</v>
      </c>
      <c r="AG94" s="1" t="s">
        <v>78</v>
      </c>
    </row>
    <row r="95" spans="1:33">
      <c r="A95" s="24" t="s">
        <v>76</v>
      </c>
      <c r="B95" s="25"/>
      <c r="C95" s="23">
        <v>46143.618999999999</v>
      </c>
      <c r="D95" s="23"/>
      <c r="E95" s="1">
        <f>+(C95-C$7)/C$8</f>
        <v>1522.0011155356435</v>
      </c>
      <c r="F95" s="1">
        <f>ROUND(2*E95,0)/2</f>
        <v>1522</v>
      </c>
      <c r="G95" s="1">
        <f>+C95-(C$7+F95*C$8)</f>
        <v>3.5143999994033948E-3</v>
      </c>
      <c r="I95" s="1">
        <f>G95</f>
        <v>3.5143999994033948E-3</v>
      </c>
      <c r="O95" s="1">
        <f ca="1">+C$11+C$12*$F95</f>
        <v>7.1949441354291202E-3</v>
      </c>
      <c r="P95" s="1">
        <f ca="1">+D$11+D$12*$F95</f>
        <v>0.72447787905740668</v>
      </c>
      <c r="Q95" s="96">
        <f>+C95-15018.5</f>
        <v>31125.118999999999</v>
      </c>
      <c r="R95" s="1">
        <f>G95</f>
        <v>3.5143999994033948E-3</v>
      </c>
      <c r="T95" s="26"/>
      <c r="AB95" s="1" t="s">
        <v>55</v>
      </c>
      <c r="AD95" s="1">
        <v>12</v>
      </c>
      <c r="AE95" s="1" t="s">
        <v>77</v>
      </c>
      <c r="AG95" s="1" t="s">
        <v>78</v>
      </c>
    </row>
    <row r="96" spans="1:33">
      <c r="A96" s="24" t="s">
        <v>76</v>
      </c>
      <c r="B96" s="25"/>
      <c r="C96" s="23">
        <v>46143.62</v>
      </c>
      <c r="D96" s="23"/>
      <c r="E96" s="1">
        <f>+(C96-C$7)/C$8</f>
        <v>1522.0014329541639</v>
      </c>
      <c r="F96" s="1">
        <f>ROUND(2*E96,0)/2</f>
        <v>1522</v>
      </c>
      <c r="G96" s="1">
        <f>+C96-(C$7+F96*C$8)</f>
        <v>4.5144000032451004E-3</v>
      </c>
      <c r="I96" s="1">
        <f>G96</f>
        <v>4.5144000032451004E-3</v>
      </c>
      <c r="O96" s="1">
        <f ca="1">+C$11+C$12*$F96</f>
        <v>7.1949441354291202E-3</v>
      </c>
      <c r="P96" s="1">
        <f ca="1">+D$11+D$12*$F96</f>
        <v>0.72447787905740668</v>
      </c>
      <c r="Q96" s="96">
        <f>+C96-15018.5</f>
        <v>31125.120000000003</v>
      </c>
      <c r="R96" s="1">
        <f>G96</f>
        <v>4.5144000032451004E-3</v>
      </c>
      <c r="T96" s="26"/>
      <c r="AB96" s="1" t="s">
        <v>55</v>
      </c>
      <c r="AD96" s="1">
        <v>12</v>
      </c>
      <c r="AE96" s="1" t="s">
        <v>86</v>
      </c>
      <c r="AG96" s="1" t="s">
        <v>78</v>
      </c>
    </row>
    <row r="97" spans="1:33">
      <c r="A97" s="24" t="s">
        <v>76</v>
      </c>
      <c r="B97" s="25"/>
      <c r="C97" s="23">
        <v>46436.61</v>
      </c>
      <c r="D97" s="23"/>
      <c r="E97" s="1">
        <f>+(C97-C$7)/C$8</f>
        <v>1615.0018848311668</v>
      </c>
      <c r="F97" s="1">
        <f>ROUND(2*E97,0)/2</f>
        <v>1615</v>
      </c>
      <c r="G97" s="1">
        <f>+C97-(C$7+F97*C$8)</f>
        <v>5.9380000020610169E-3</v>
      </c>
      <c r="I97" s="1">
        <f>G97</f>
        <v>5.9380000020610169E-3</v>
      </c>
      <c r="O97" s="1">
        <f ca="1">+C$11+C$12*$F97</f>
        <v>7.2887787718620041E-3</v>
      </c>
      <c r="P97" s="1">
        <f ca="1">+D$11+D$12*$F97</f>
        <v>0.72022635458934714</v>
      </c>
      <c r="Q97" s="96">
        <f>+C97-15018.5</f>
        <v>31418.11</v>
      </c>
      <c r="R97" s="1">
        <f>G97</f>
        <v>5.9380000020610169E-3</v>
      </c>
      <c r="T97" s="26"/>
      <c r="AB97" s="1" t="s">
        <v>55</v>
      </c>
      <c r="AD97" s="1">
        <v>16</v>
      </c>
      <c r="AE97" s="1" t="s">
        <v>87</v>
      </c>
      <c r="AG97" s="1" t="s">
        <v>78</v>
      </c>
    </row>
    <row r="98" spans="1:33">
      <c r="A98" s="24" t="s">
        <v>88</v>
      </c>
      <c r="B98" s="25"/>
      <c r="C98" s="23">
        <v>46441.374000000003</v>
      </c>
      <c r="D98" s="23"/>
      <c r="E98" s="1">
        <f>+(C98-C$7)/C$8</f>
        <v>1616.5140666556056</v>
      </c>
      <c r="F98" s="1">
        <f>ROUND(2*E98,0)/2</f>
        <v>1616.5</v>
      </c>
      <c r="G98" s="1">
        <f>+C98-(C$7+F98*C$8)</f>
        <v>4.4315800005279016E-2</v>
      </c>
      <c r="I98" s="1">
        <f>G98</f>
        <v>4.4315800005279016E-2</v>
      </c>
      <c r="O98" s="1">
        <f ca="1">+C$11+C$12*$F98</f>
        <v>7.290292233739953E-3</v>
      </c>
      <c r="P98" s="1">
        <f ca="1">+D$11+D$12*$F98</f>
        <v>0.72015778161405586</v>
      </c>
      <c r="Q98" s="96">
        <f>+C98-15018.5</f>
        <v>31422.874000000003</v>
      </c>
      <c r="T98" s="26"/>
      <c r="U98" s="26">
        <v>4.4315800005279016E-2</v>
      </c>
      <c r="AB98" s="1" t="s">
        <v>55</v>
      </c>
      <c r="AG98" s="1" t="s">
        <v>50</v>
      </c>
    </row>
    <row r="99" spans="1:33">
      <c r="A99" s="24" t="s">
        <v>76</v>
      </c>
      <c r="B99" s="25"/>
      <c r="C99" s="23">
        <v>46814.661999999997</v>
      </c>
      <c r="D99" s="23"/>
      <c r="E99" s="1">
        <f>+(C99-C$7)/C$8</f>
        <v>1735.0025907699517</v>
      </c>
      <c r="F99" s="1">
        <f>ROUND(2*E99,0)/2</f>
        <v>1735</v>
      </c>
      <c r="G99" s="1">
        <f>+C99-(C$7+F99*C$8)</f>
        <v>8.161999998264946E-3</v>
      </c>
      <c r="I99" s="1">
        <f>G99</f>
        <v>8.161999998264946E-3</v>
      </c>
      <c r="O99" s="1">
        <f ca="1">+C$11+C$12*$F99</f>
        <v>7.4098557220979829E-3</v>
      </c>
      <c r="P99" s="1">
        <f ca="1">+D$11+D$12*$F99</f>
        <v>0.71474051656604454</v>
      </c>
      <c r="Q99" s="96">
        <f>+C99-15018.5</f>
        <v>31796.161999999997</v>
      </c>
      <c r="R99" s="1">
        <f>G99</f>
        <v>8.161999998264946E-3</v>
      </c>
      <c r="T99" s="26"/>
      <c r="AB99" s="1" t="s">
        <v>55</v>
      </c>
      <c r="AD99" s="1">
        <v>15</v>
      </c>
      <c r="AE99" s="1" t="s">
        <v>79</v>
      </c>
      <c r="AG99" s="1" t="s">
        <v>78</v>
      </c>
    </row>
    <row r="100" spans="1:33">
      <c r="A100" s="24" t="s">
        <v>89</v>
      </c>
      <c r="B100" s="25"/>
      <c r="C100" s="23">
        <v>46827.254999999997</v>
      </c>
      <c r="D100" s="23"/>
      <c r="E100" s="1">
        <f>+(C100-C$7)/C$8</f>
        <v>1738.9998421795124</v>
      </c>
      <c r="F100" s="1">
        <f>ROUND(2*E100,0)/2</f>
        <v>1739</v>
      </c>
      <c r="G100" s="1">
        <f>+C100-(C$7+F100*C$8)</f>
        <v>-4.9720000242814422E-4</v>
      </c>
      <c r="I100" s="1">
        <f>G100</f>
        <v>-4.9720000242814422E-4</v>
      </c>
      <c r="O100" s="1">
        <f ca="1">+C$11+C$12*$F100</f>
        <v>7.4138916204391824E-3</v>
      </c>
      <c r="P100" s="1">
        <f ca="1">+D$11+D$12*$F100</f>
        <v>0.71455765529860105</v>
      </c>
      <c r="Q100" s="96">
        <f>+C100-15018.5</f>
        <v>31808.754999999997</v>
      </c>
      <c r="R100" s="1">
        <f>G100</f>
        <v>-4.9720000242814422E-4</v>
      </c>
      <c r="T100" s="26"/>
      <c r="AB100" s="1" t="s">
        <v>55</v>
      </c>
      <c r="AG100" s="1" t="s">
        <v>50</v>
      </c>
    </row>
    <row r="101" spans="1:33">
      <c r="A101" s="24" t="s">
        <v>90</v>
      </c>
      <c r="B101" s="25"/>
      <c r="C101" s="23">
        <v>46827.256000000001</v>
      </c>
      <c r="D101" s="23"/>
      <c r="E101" s="1">
        <f>+(C101-C$7)/C$8</f>
        <v>1739.0001595980327</v>
      </c>
      <c r="F101" s="1">
        <f>ROUND(2*E101,0)/2</f>
        <v>1739</v>
      </c>
      <c r="G101" s="1">
        <f>+C101-(C$7+F101*C$8)</f>
        <v>5.028000014135614E-4</v>
      </c>
      <c r="I101" s="1">
        <f>G101</f>
        <v>5.028000014135614E-4</v>
      </c>
      <c r="O101" s="1">
        <f ca="1">+C$11+C$12*$F101</f>
        <v>7.4138916204391824E-3</v>
      </c>
      <c r="P101" s="1">
        <f ca="1">+D$11+D$12*$F101</f>
        <v>0.71455765529860105</v>
      </c>
      <c r="Q101" s="96">
        <f>+C101-15018.5</f>
        <v>31808.756000000001</v>
      </c>
      <c r="R101" s="1">
        <f>G101</f>
        <v>5.028000014135614E-4</v>
      </c>
      <c r="T101" s="26"/>
      <c r="AB101" s="1" t="s">
        <v>55</v>
      </c>
      <c r="AG101" s="1" t="s">
        <v>50</v>
      </c>
    </row>
    <row r="102" spans="1:33">
      <c r="A102" s="24" t="s">
        <v>89</v>
      </c>
      <c r="B102" s="25"/>
      <c r="C102" s="23">
        <v>46827.256999999998</v>
      </c>
      <c r="D102" s="23"/>
      <c r="E102" s="1">
        <f>+(C102-C$7)/C$8</f>
        <v>1739.0004770165506</v>
      </c>
      <c r="F102" s="1">
        <f>ROUND(2*E102,0)/2</f>
        <v>1739</v>
      </c>
      <c r="G102" s="1">
        <f>+C102-(C$7+F102*C$8)</f>
        <v>1.5027999979793094E-3</v>
      </c>
      <c r="I102" s="1">
        <f>G102</f>
        <v>1.5027999979793094E-3</v>
      </c>
      <c r="O102" s="1">
        <f ca="1">+C$11+C$12*$F102</f>
        <v>7.4138916204391824E-3</v>
      </c>
      <c r="P102" s="1">
        <f ca="1">+D$11+D$12*$F102</f>
        <v>0.71455765529860105</v>
      </c>
      <c r="Q102" s="96">
        <f>+C102-15018.5</f>
        <v>31808.756999999998</v>
      </c>
      <c r="R102" s="1">
        <f>G102</f>
        <v>1.5027999979793094E-3</v>
      </c>
      <c r="T102" s="26"/>
      <c r="AB102" s="1" t="s">
        <v>55</v>
      </c>
      <c r="AG102" s="1" t="s">
        <v>50</v>
      </c>
    </row>
    <row r="103" spans="1:33">
      <c r="A103" s="24" t="s">
        <v>89</v>
      </c>
      <c r="B103" s="25"/>
      <c r="C103" s="23">
        <v>46827.26</v>
      </c>
      <c r="D103" s="23"/>
      <c r="E103" s="1">
        <f>+(C103-C$7)/C$8</f>
        <v>1739.0014292721089</v>
      </c>
      <c r="F103" s="1">
        <f>ROUND(2*E103,0)/2</f>
        <v>1739</v>
      </c>
      <c r="G103" s="1">
        <f>+C103-(C$7+F103*C$8)</f>
        <v>4.5028000022284687E-3</v>
      </c>
      <c r="I103" s="1">
        <f>G103</f>
        <v>4.5028000022284687E-3</v>
      </c>
      <c r="O103" s="1">
        <f ca="1">+C$11+C$12*$F103</f>
        <v>7.4138916204391824E-3</v>
      </c>
      <c r="P103" s="1">
        <f ca="1">+D$11+D$12*$F103</f>
        <v>0.71455765529860105</v>
      </c>
      <c r="Q103" s="96">
        <f>+C103-15018.5</f>
        <v>31808.760000000002</v>
      </c>
      <c r="R103" s="1">
        <f>G103</f>
        <v>4.5028000022284687E-3</v>
      </c>
      <c r="T103" s="26"/>
      <c r="AB103" s="1" t="s">
        <v>55</v>
      </c>
      <c r="AG103" s="1" t="s">
        <v>50</v>
      </c>
    </row>
    <row r="104" spans="1:33">
      <c r="A104" s="24" t="s">
        <v>89</v>
      </c>
      <c r="B104" s="25"/>
      <c r="C104" s="23">
        <v>46827.264000000003</v>
      </c>
      <c r="D104" s="23"/>
      <c r="E104" s="1">
        <f>+(C104-C$7)/C$8</f>
        <v>1739.0026989461851</v>
      </c>
      <c r="F104" s="1">
        <f>ROUND(2*E104,0)/2</f>
        <v>1739</v>
      </c>
      <c r="G104" s="1">
        <f>+C104-(C$7+F104*C$8)</f>
        <v>8.5028000030433759E-3</v>
      </c>
      <c r="I104" s="1">
        <f>G104</f>
        <v>8.5028000030433759E-3</v>
      </c>
      <c r="O104" s="1">
        <f ca="1">+C$11+C$12*$F104</f>
        <v>7.4138916204391824E-3</v>
      </c>
      <c r="P104" s="1">
        <f ca="1">+D$11+D$12*$F104</f>
        <v>0.71455765529860105</v>
      </c>
      <c r="Q104" s="96">
        <f>+C104-15018.5</f>
        <v>31808.764000000003</v>
      </c>
      <c r="R104" s="1">
        <f>G104</f>
        <v>8.5028000030433759E-3</v>
      </c>
      <c r="T104" s="26"/>
      <c r="AB104" s="1" t="s">
        <v>55</v>
      </c>
      <c r="AG104" s="1" t="s">
        <v>50</v>
      </c>
    </row>
    <row r="105" spans="1:33">
      <c r="A105" s="24" t="s">
        <v>89</v>
      </c>
      <c r="B105" s="25"/>
      <c r="C105" s="23">
        <v>46827.264999999999</v>
      </c>
      <c r="D105" s="23"/>
      <c r="E105" s="1">
        <f>+(C105-C$7)/C$8</f>
        <v>1739.0030163647029</v>
      </c>
      <c r="F105" s="1">
        <f>ROUND(2*E105,0)/2</f>
        <v>1739</v>
      </c>
      <c r="G105" s="1">
        <f>+C105-(C$7+F105*C$8)</f>
        <v>9.5027999996091239E-3</v>
      </c>
      <c r="I105" s="1">
        <f>G105</f>
        <v>9.5027999996091239E-3</v>
      </c>
      <c r="O105" s="1">
        <f ca="1">+C$11+C$12*$F105</f>
        <v>7.4138916204391824E-3</v>
      </c>
      <c r="P105" s="1">
        <f ca="1">+D$11+D$12*$F105</f>
        <v>0.71455765529860105</v>
      </c>
      <c r="Q105" s="96">
        <f>+C105-15018.5</f>
        <v>31808.764999999999</v>
      </c>
      <c r="R105" s="1">
        <f>G105</f>
        <v>9.5027999996091239E-3</v>
      </c>
      <c r="T105" s="26"/>
      <c r="AB105" s="1" t="s">
        <v>55</v>
      </c>
      <c r="AG105" s="1" t="s">
        <v>50</v>
      </c>
    </row>
    <row r="106" spans="1:33">
      <c r="A106" s="24" t="s">
        <v>89</v>
      </c>
      <c r="B106" s="25"/>
      <c r="C106" s="23">
        <v>46827.266000000003</v>
      </c>
      <c r="D106" s="23"/>
      <c r="E106" s="1">
        <f>+(C106-C$7)/C$8</f>
        <v>1739.0033337832231</v>
      </c>
      <c r="F106" s="1">
        <f>ROUND(2*E106,0)/2</f>
        <v>1739</v>
      </c>
      <c r="G106" s="1">
        <f>+C106-(C$7+F106*C$8)</f>
        <v>1.050280000345083E-2</v>
      </c>
      <c r="I106" s="1">
        <f>G106</f>
        <v>1.050280000345083E-2</v>
      </c>
      <c r="O106" s="1">
        <f ca="1">+C$11+C$12*$F106</f>
        <v>7.4138916204391824E-3</v>
      </c>
      <c r="P106" s="1">
        <f ca="1">+D$11+D$12*$F106</f>
        <v>0.71455765529860105</v>
      </c>
      <c r="Q106" s="96">
        <f>+C106-15018.5</f>
        <v>31808.766000000003</v>
      </c>
      <c r="R106" s="1">
        <f>G106</f>
        <v>1.050280000345083E-2</v>
      </c>
      <c r="T106" s="26"/>
      <c r="AB106" s="1" t="s">
        <v>55</v>
      </c>
      <c r="AG106" s="1" t="s">
        <v>50</v>
      </c>
    </row>
    <row r="107" spans="1:33">
      <c r="A107" s="24" t="s">
        <v>89</v>
      </c>
      <c r="B107" s="25"/>
      <c r="C107" s="23">
        <v>46827.269</v>
      </c>
      <c r="D107" s="23"/>
      <c r="E107" s="1">
        <f>+(C107-C$7)/C$8</f>
        <v>1739.0042860387791</v>
      </c>
      <c r="F107" s="1">
        <f>ROUND(2*E107,0)/2</f>
        <v>1739</v>
      </c>
      <c r="G107" s="1">
        <f>+C107-(C$7+F107*C$8)</f>
        <v>1.3502800000424031E-2</v>
      </c>
      <c r="I107" s="1">
        <f>G107</f>
        <v>1.3502800000424031E-2</v>
      </c>
      <c r="O107" s="1">
        <f ca="1">+C$11+C$12*$F107</f>
        <v>7.4138916204391824E-3</v>
      </c>
      <c r="P107" s="1">
        <f ca="1">+D$11+D$12*$F107</f>
        <v>0.71455765529860105</v>
      </c>
      <c r="Q107" s="96">
        <f>+C107-15018.5</f>
        <v>31808.769</v>
      </c>
      <c r="R107" s="1">
        <f>G107</f>
        <v>1.3502800000424031E-2</v>
      </c>
      <c r="T107" s="26"/>
      <c r="AB107" s="1" t="s">
        <v>55</v>
      </c>
      <c r="AG107" s="1" t="s">
        <v>50</v>
      </c>
    </row>
    <row r="108" spans="1:33">
      <c r="A108" s="24" t="s">
        <v>76</v>
      </c>
      <c r="B108" s="25"/>
      <c r="C108" s="23">
        <v>46858.760999999999</v>
      </c>
      <c r="D108" s="23"/>
      <c r="E108" s="1">
        <f>+(C108-C$7)/C$8</f>
        <v>1749.0004300386099</v>
      </c>
      <c r="F108" s="1">
        <f>ROUND(2*E108,0)/2</f>
        <v>1749</v>
      </c>
      <c r="G108" s="1">
        <f>+C108-(C$7+F108*C$8)</f>
        <v>1.3547999988077208E-3</v>
      </c>
      <c r="I108" s="1">
        <f>G108</f>
        <v>1.3547999988077208E-3</v>
      </c>
      <c r="O108" s="1">
        <f ca="1">+C$11+C$12*$F108</f>
        <v>7.4239813662921803E-3</v>
      </c>
      <c r="P108" s="1">
        <f ca="1">+D$11+D$12*$F108</f>
        <v>0.71410050212999254</v>
      </c>
      <c r="Q108" s="96">
        <f>+C108-15018.5</f>
        <v>31840.260999999999</v>
      </c>
      <c r="R108" s="1">
        <f>G108</f>
        <v>1.3547999988077208E-3</v>
      </c>
      <c r="T108" s="26"/>
      <c r="AB108" s="1" t="s">
        <v>55</v>
      </c>
      <c r="AD108" s="1">
        <v>17</v>
      </c>
      <c r="AE108" s="1" t="s">
        <v>77</v>
      </c>
      <c r="AG108" s="1" t="s">
        <v>78</v>
      </c>
    </row>
    <row r="109" spans="1:33">
      <c r="A109" s="24" t="s">
        <v>91</v>
      </c>
      <c r="B109" s="25"/>
      <c r="C109" s="23">
        <v>47132.84835</v>
      </c>
      <c r="D109" s="23">
        <v>2.4000000000000001E-4</v>
      </c>
      <c r="E109" s="1">
        <f>+(C109-C$7)/C$8</f>
        <v>1836.0008307477488</v>
      </c>
      <c r="F109" s="1">
        <f>ROUND(2*E109,0)/2</f>
        <v>1836</v>
      </c>
      <c r="G109" s="1">
        <f>+C109-(C$7+F109*C$8)</f>
        <v>2.6172000070801005E-3</v>
      </c>
      <c r="J109" s="1">
        <f>G109</f>
        <v>2.6172000070801005E-3</v>
      </c>
      <c r="O109" s="1">
        <f ca="1">+C$11+C$12*$F109</f>
        <v>7.5117621552132649E-3</v>
      </c>
      <c r="P109" s="1">
        <f ca="1">+D$11+D$12*$F109</f>
        <v>0.71012326956309813</v>
      </c>
      <c r="Q109" s="96">
        <f>+C109-15018.5</f>
        <v>32114.34835</v>
      </c>
      <c r="R109" s="1">
        <f>G109</f>
        <v>2.6172000070801005E-3</v>
      </c>
      <c r="T109" s="26"/>
    </row>
    <row r="110" spans="1:33">
      <c r="A110" s="24" t="s">
        <v>91</v>
      </c>
      <c r="B110" s="25"/>
      <c r="C110" s="23">
        <v>47132.848400000003</v>
      </c>
      <c r="D110" s="23"/>
      <c r="E110" s="1">
        <f>+(C110-C$7)/C$8</f>
        <v>1836.0008466186755</v>
      </c>
      <c r="F110" s="1">
        <f>ROUND(2*E110,0)/2</f>
        <v>1836</v>
      </c>
      <c r="G110" s="1">
        <f>+C110-(C$7+F110*C$8)</f>
        <v>2.667200009454973E-3</v>
      </c>
      <c r="I110" s="1">
        <v>2.667200009454973E-3</v>
      </c>
      <c r="O110" s="1">
        <f ca="1">+C$11+C$12*$F110</f>
        <v>7.5117621552132649E-3</v>
      </c>
      <c r="P110" s="1">
        <f ca="1">+D$11+D$12*$F110</f>
        <v>0.71012326956309813</v>
      </c>
      <c r="Q110" s="96">
        <f>+C110-15018.5</f>
        <v>32114.348400000003</v>
      </c>
      <c r="R110" s="1">
        <f>G110</f>
        <v>2.667200009454973E-3</v>
      </c>
      <c r="T110" s="26"/>
      <c r="AB110" s="1" t="s">
        <v>49</v>
      </c>
      <c r="AC110" s="1" t="s">
        <v>92</v>
      </c>
      <c r="AG110" s="1" t="s">
        <v>50</v>
      </c>
    </row>
    <row r="111" spans="1:33">
      <c r="A111" s="24" t="s">
        <v>76</v>
      </c>
      <c r="B111" s="25"/>
      <c r="C111" s="23">
        <v>47151.748</v>
      </c>
      <c r="D111" s="23"/>
      <c r="E111" s="1">
        <f>+(C111-C$7)/C$8</f>
        <v>1841.999929660057</v>
      </c>
      <c r="F111" s="1">
        <f>ROUND(2*E111,0)/2</f>
        <v>1842</v>
      </c>
      <c r="G111" s="1">
        <f>+C111-(C$7+F111*C$8)</f>
        <v>-2.2159999934956431E-4</v>
      </c>
      <c r="I111" s="1">
        <f>G111</f>
        <v>-2.2159999934956431E-4</v>
      </c>
      <c r="O111" s="1">
        <f ca="1">+C$11+C$12*$F111</f>
        <v>7.5178160027250642E-3</v>
      </c>
      <c r="P111" s="1">
        <f ca="1">+D$11+D$12*$F111</f>
        <v>0.709848977661933</v>
      </c>
      <c r="Q111" s="96">
        <f>+C111-15018.5</f>
        <v>32133.248</v>
      </c>
      <c r="R111" s="1">
        <f>G111</f>
        <v>-2.2159999934956431E-4</v>
      </c>
      <c r="T111" s="26"/>
      <c r="AB111" s="1" t="s">
        <v>55</v>
      </c>
      <c r="AD111" s="1">
        <v>8</v>
      </c>
      <c r="AE111" s="1" t="s">
        <v>77</v>
      </c>
      <c r="AG111" s="1" t="s">
        <v>78</v>
      </c>
    </row>
    <row r="112" spans="1:33">
      <c r="A112" s="24" t="s">
        <v>76</v>
      </c>
      <c r="B112" s="25"/>
      <c r="C112" s="23">
        <v>47170.652000000002</v>
      </c>
      <c r="D112" s="23"/>
      <c r="E112" s="1">
        <f>+(C112-C$7)/C$8</f>
        <v>1848.0004093429236</v>
      </c>
      <c r="F112" s="1">
        <f>ROUND(2*E112,0)/2</f>
        <v>1848</v>
      </c>
      <c r="G112" s="1">
        <f>+C112-(C$7+F112*C$8)</f>
        <v>1.2896000043838285E-3</v>
      </c>
      <c r="I112" s="1">
        <f>G112</f>
        <v>1.2896000043838285E-3</v>
      </c>
      <c r="O112" s="1">
        <f ca="1">+C$11+C$12*$F112</f>
        <v>7.5238698502368634E-3</v>
      </c>
      <c r="P112" s="1">
        <f ca="1">+D$11+D$12*$F112</f>
        <v>0.70957468576076788</v>
      </c>
      <c r="Q112" s="96">
        <f>+C112-15018.5</f>
        <v>32152.152000000002</v>
      </c>
      <c r="R112" s="1">
        <f>G112</f>
        <v>1.2896000043838285E-3</v>
      </c>
      <c r="T112" s="26"/>
      <c r="AB112" s="1" t="s">
        <v>55</v>
      </c>
      <c r="AD112" s="1">
        <v>16</v>
      </c>
      <c r="AE112" s="1" t="s">
        <v>79</v>
      </c>
      <c r="AG112" s="1" t="s">
        <v>78</v>
      </c>
    </row>
    <row r="113" spans="1:33">
      <c r="A113" s="24" t="s">
        <v>93</v>
      </c>
      <c r="B113" s="25"/>
      <c r="C113" s="23">
        <v>47205.313999999998</v>
      </c>
      <c r="D113" s="23"/>
      <c r="E113" s="1">
        <f>+(C113-C$7)/C$8</f>
        <v>1859.0027700479318</v>
      </c>
      <c r="F113" s="1">
        <f>ROUND(2*E113,0)/2</f>
        <v>1859</v>
      </c>
      <c r="G113" s="1">
        <f>+C113-(C$7+F113*C$8)</f>
        <v>8.7267999988398515E-3</v>
      </c>
      <c r="I113" s="1">
        <f>G113</f>
        <v>8.7267999988398515E-3</v>
      </c>
      <c r="O113" s="1">
        <f ca="1">+C$11+C$12*$F113</f>
        <v>7.5349685706751612E-3</v>
      </c>
      <c r="P113" s="1">
        <f ca="1">+D$11+D$12*$F113</f>
        <v>0.70907181727529844</v>
      </c>
      <c r="Q113" s="96">
        <f>+C113-15018.5</f>
        <v>32186.813999999998</v>
      </c>
      <c r="R113" s="1">
        <f>G113</f>
        <v>8.7267999988398515E-3</v>
      </c>
      <c r="T113" s="26"/>
      <c r="AB113" s="1" t="s">
        <v>55</v>
      </c>
      <c r="AG113" s="1" t="s">
        <v>50</v>
      </c>
    </row>
    <row r="114" spans="1:33">
      <c r="A114" s="24" t="s">
        <v>76</v>
      </c>
      <c r="B114" s="25"/>
      <c r="C114" s="23">
        <v>47233.661</v>
      </c>
      <c r="D114" s="23"/>
      <c r="E114" s="1">
        <f>+(C114-C$7)/C$8</f>
        <v>1868.0006328055604</v>
      </c>
      <c r="F114" s="1">
        <f>ROUND(2*E114,0)/2</f>
        <v>1868</v>
      </c>
      <c r="G114" s="1">
        <f>+C114-(C$7+F114*C$8)</f>
        <v>1.9936000026063994E-3</v>
      </c>
      <c r="I114" s="1">
        <f>G114</f>
        <v>1.9936000026063994E-3</v>
      </c>
      <c r="O114" s="1">
        <f ca="1">+C$11+C$12*$F114</f>
        <v>7.54404934194286E-3</v>
      </c>
      <c r="P114" s="1">
        <f ca="1">+D$11+D$12*$F114</f>
        <v>0.70866037942355076</v>
      </c>
      <c r="Q114" s="96">
        <f>+C114-15018.5</f>
        <v>32215.161</v>
      </c>
      <c r="R114" s="1">
        <f>G114</f>
        <v>1.9936000026063994E-3</v>
      </c>
      <c r="T114" s="26"/>
      <c r="AB114" s="1" t="s">
        <v>55</v>
      </c>
      <c r="AD114" s="1">
        <v>17</v>
      </c>
      <c r="AE114" s="1" t="s">
        <v>77</v>
      </c>
      <c r="AG114" s="1" t="s">
        <v>78</v>
      </c>
    </row>
    <row r="115" spans="1:33">
      <c r="A115" s="1" t="s">
        <v>94</v>
      </c>
      <c r="B115" s="25"/>
      <c r="C115" s="23">
        <v>47482.544900000001</v>
      </c>
      <c r="D115" s="23"/>
      <c r="E115" s="1">
        <f>+(C115-C$7)/C$8</f>
        <v>1947.0009917424218</v>
      </c>
      <c r="F115" s="1">
        <f>ROUND(2*E115,0)/2</f>
        <v>1947</v>
      </c>
      <c r="G115" s="1">
        <f>+C115-(C$7+F115*C$8)</f>
        <v>3.1244000056176446E-3</v>
      </c>
      <c r="I115" s="1">
        <f>G115</f>
        <v>3.1244000056176446E-3</v>
      </c>
      <c r="O115" s="1">
        <f ca="1">+C$11+C$12*$F115</f>
        <v>7.6237583341815457E-3</v>
      </c>
      <c r="P115" s="1">
        <f ca="1">+D$11+D$12*$F115</f>
        <v>0.70504886939154321</v>
      </c>
      <c r="Q115" s="96">
        <f>+C115-15018.5</f>
        <v>32464.044900000001</v>
      </c>
      <c r="R115" s="1">
        <f>G115</f>
        <v>3.1244000056176446E-3</v>
      </c>
      <c r="T115" s="26"/>
      <c r="AB115" s="1" t="s">
        <v>49</v>
      </c>
      <c r="AC115" s="1" t="s">
        <v>92</v>
      </c>
      <c r="AG115" s="1" t="s">
        <v>50</v>
      </c>
    </row>
    <row r="116" spans="1:33">
      <c r="A116" s="24" t="s">
        <v>94</v>
      </c>
      <c r="B116" s="25" t="s">
        <v>40</v>
      </c>
      <c r="C116" s="23">
        <v>47482.544900000001</v>
      </c>
      <c r="D116" s="23"/>
      <c r="E116" s="1">
        <f>+(C116-C$7)/C$8</f>
        <v>1947.0009917424218</v>
      </c>
      <c r="F116" s="1">
        <f>ROUND(2*E116,0)/2</f>
        <v>1947</v>
      </c>
      <c r="G116" s="1">
        <f>+C116-(C$7+F116*C$8)</f>
        <v>3.1244000056176446E-3</v>
      </c>
      <c r="H116" s="25"/>
      <c r="I116" s="1">
        <f>G116</f>
        <v>3.1244000056176446E-3</v>
      </c>
      <c r="J116" s="32"/>
      <c r="O116" s="1">
        <f ca="1">+C$11+C$12*$F116</f>
        <v>7.6237583341815457E-3</v>
      </c>
      <c r="P116" s="1">
        <f ca="1">+D$11+D$12*$F116</f>
        <v>0.70504886939154321</v>
      </c>
      <c r="Q116" s="96">
        <f>+C116-15018.5</f>
        <v>32464.044900000001</v>
      </c>
      <c r="R116" s="1">
        <f>G116</f>
        <v>3.1244000056176446E-3</v>
      </c>
      <c r="T116" s="26"/>
    </row>
    <row r="117" spans="1:33">
      <c r="A117" s="24" t="s">
        <v>94</v>
      </c>
      <c r="B117" s="25"/>
      <c r="C117" s="23">
        <v>47482.545100000003</v>
      </c>
      <c r="D117" s="23"/>
      <c r="E117" s="1">
        <f>+(C117-C$7)/C$8</f>
        <v>1947.0010552261263</v>
      </c>
      <c r="F117" s="1">
        <f>ROUND(2*E117,0)/2</f>
        <v>1947</v>
      </c>
      <c r="G117" s="1">
        <f>+C117-(C$7+F117*C$8)</f>
        <v>3.3244000078411773E-3</v>
      </c>
      <c r="I117" s="1">
        <f>G117</f>
        <v>3.3244000078411773E-3</v>
      </c>
      <c r="O117" s="1">
        <f ca="1">+C$11+C$12*$F117</f>
        <v>7.6237583341815457E-3</v>
      </c>
      <c r="P117" s="1">
        <f ca="1">+D$11+D$12*$F117</f>
        <v>0.70504886939154321</v>
      </c>
      <c r="Q117" s="96">
        <f>+C117-15018.5</f>
        <v>32464.045100000003</v>
      </c>
      <c r="R117" s="1">
        <f>G117</f>
        <v>3.3244000078411773E-3</v>
      </c>
      <c r="T117" s="26"/>
      <c r="AB117" s="1" t="s">
        <v>49</v>
      </c>
      <c r="AC117" s="1" t="s">
        <v>58</v>
      </c>
      <c r="AG117" s="1" t="s">
        <v>50</v>
      </c>
    </row>
    <row r="118" spans="1:33">
      <c r="A118" s="24" t="s">
        <v>94</v>
      </c>
      <c r="B118" s="25" t="s">
        <v>40</v>
      </c>
      <c r="C118" s="23">
        <v>47482.545100000003</v>
      </c>
      <c r="D118" s="23"/>
      <c r="E118" s="1">
        <f>+(C118-C$7)/C$8</f>
        <v>1947.0010552261263</v>
      </c>
      <c r="F118" s="1">
        <f>ROUND(2*E118,0)/2</f>
        <v>1947</v>
      </c>
      <c r="G118" s="1">
        <f>+C118-(C$7+F118*C$8)</f>
        <v>3.3244000078411773E-3</v>
      </c>
      <c r="H118" s="25"/>
      <c r="I118" s="1">
        <f>G118</f>
        <v>3.3244000078411773E-3</v>
      </c>
      <c r="J118" s="32"/>
      <c r="O118" s="1">
        <f ca="1">+C$11+C$12*$F118</f>
        <v>7.6237583341815457E-3</v>
      </c>
      <c r="P118" s="1">
        <f ca="1">+D$11+D$12*$F118</f>
        <v>0.70504886939154321</v>
      </c>
      <c r="Q118" s="96">
        <f>+C118-15018.5</f>
        <v>32464.045100000003</v>
      </c>
      <c r="R118" s="1">
        <f>G118</f>
        <v>3.3244000078411773E-3</v>
      </c>
      <c r="T118" s="26"/>
    </row>
    <row r="119" spans="1:33">
      <c r="A119" s="20" t="s">
        <v>95</v>
      </c>
      <c r="B119" s="21" t="s">
        <v>40</v>
      </c>
      <c r="C119" s="22">
        <v>47507.747799999997</v>
      </c>
      <c r="D119" s="23"/>
      <c r="E119" s="24">
        <f>+(C119-C$7)/C$8</f>
        <v>1955.0008589345125</v>
      </c>
      <c r="F119" s="1">
        <f>ROUND(2*E119,0)/2</f>
        <v>1955</v>
      </c>
      <c r="G119" s="1">
        <f>+C119-(C$7+F119*C$8)</f>
        <v>2.705999999307096E-3</v>
      </c>
      <c r="H119" s="23"/>
      <c r="I119" s="1">
        <f>G119</f>
        <v>2.705999999307096E-3</v>
      </c>
      <c r="J119" s="25"/>
      <c r="O119" s="1">
        <f ca="1">+C$11+C$12*$F119</f>
        <v>7.6318301308639439E-3</v>
      </c>
      <c r="P119" s="1">
        <f ca="1">+D$11+D$12*$F119</f>
        <v>0.70468314685665634</v>
      </c>
      <c r="Q119" s="96">
        <f>+C119-15018.5</f>
        <v>32489.247799999997</v>
      </c>
      <c r="R119" s="1">
        <f>G119</f>
        <v>2.705999999307096E-3</v>
      </c>
      <c r="T119" s="26"/>
    </row>
    <row r="120" spans="1:33">
      <c r="A120" s="33" t="s">
        <v>91</v>
      </c>
      <c r="B120" s="28"/>
      <c r="C120" s="29">
        <v>47507.747819999997</v>
      </c>
      <c r="D120" s="29">
        <v>1.2E-4</v>
      </c>
      <c r="E120" s="1">
        <f>+(C120-C$7)/C$8</f>
        <v>1955.0008652828826</v>
      </c>
      <c r="F120" s="1">
        <f>ROUND(2*E120,0)/2</f>
        <v>1955</v>
      </c>
      <c r="G120" s="1">
        <f>+C120-(C$7+F120*C$8)</f>
        <v>2.7259999988018535E-3</v>
      </c>
      <c r="H120" s="23"/>
      <c r="J120" s="1">
        <f>G120</f>
        <v>2.7259999988018535E-3</v>
      </c>
      <c r="O120" s="1">
        <f ca="1">+C$11+C$12*$F120</f>
        <v>7.6318301308639439E-3</v>
      </c>
      <c r="P120" s="1">
        <f ca="1">+D$11+D$12*$F120</f>
        <v>0.70468314685665634</v>
      </c>
      <c r="Q120" s="96">
        <f>+C120-15018.5</f>
        <v>32489.247819999997</v>
      </c>
      <c r="R120" s="1">
        <f>G120</f>
        <v>2.7259999988018535E-3</v>
      </c>
      <c r="T120" s="26"/>
    </row>
    <row r="121" spans="1:33">
      <c r="A121" s="33" t="s">
        <v>96</v>
      </c>
      <c r="B121" s="28"/>
      <c r="C121" s="29">
        <v>47605.412100000001</v>
      </c>
      <c r="D121" s="29"/>
      <c r="E121" s="1">
        <f>+(C121-C$7)/C$8</f>
        <v>1986.0013163980832</v>
      </c>
      <c r="F121" s="1">
        <f>ROUND(2*E121,0)/2</f>
        <v>1986</v>
      </c>
      <c r="G121" s="1">
        <f>+C121-(C$7+F121*C$8)</f>
        <v>4.1472000011708587E-3</v>
      </c>
      <c r="H121" s="23"/>
      <c r="I121" s="1">
        <f>G121</f>
        <v>4.1472000011708587E-3</v>
      </c>
      <c r="J121" s="25"/>
      <c r="O121" s="1">
        <f ca="1">+C$11+C$12*$F121</f>
        <v>7.6631083430082391E-3</v>
      </c>
      <c r="P121" s="1">
        <f ca="1">+D$11+D$12*$F121</f>
        <v>0.70326597203396979</v>
      </c>
      <c r="Q121" s="96">
        <f>+C121-15018.5</f>
        <v>32586.912100000001</v>
      </c>
      <c r="T121" s="26">
        <v>4.1472000011708587E-3</v>
      </c>
    </row>
    <row r="122" spans="1:33">
      <c r="A122" s="24" t="s">
        <v>96</v>
      </c>
      <c r="B122" s="25"/>
      <c r="C122" s="23">
        <v>47605.412100000001</v>
      </c>
      <c r="D122" s="23"/>
      <c r="E122" s="1">
        <f>+(C122-C$7)/C$8</f>
        <v>1986.0013163980832</v>
      </c>
      <c r="F122" s="1">
        <f>ROUND(2*E122,0)/2</f>
        <v>1986</v>
      </c>
      <c r="G122" s="1">
        <f>+C122-(C$7+F122*C$8)</f>
        <v>4.1472000011708587E-3</v>
      </c>
      <c r="I122" s="1">
        <f>G122</f>
        <v>4.1472000011708587E-3</v>
      </c>
      <c r="O122" s="1">
        <f ca="1">+C$11+C$12*$F122</f>
        <v>7.6631083430082391E-3</v>
      </c>
      <c r="P122" s="1">
        <f ca="1">+D$11+D$12*$F122</f>
        <v>0.70326597203396979</v>
      </c>
      <c r="Q122" s="96">
        <f>+C122-15018.5</f>
        <v>32586.912100000001</v>
      </c>
      <c r="R122" s="1">
        <f>G122</f>
        <v>4.1472000011708587E-3</v>
      </c>
      <c r="T122" s="26"/>
    </row>
    <row r="123" spans="1:33">
      <c r="A123" s="20" t="s">
        <v>97</v>
      </c>
      <c r="B123" s="21" t="s">
        <v>47</v>
      </c>
      <c r="C123" s="22">
        <v>47840.804499999998</v>
      </c>
      <c r="D123" s="23"/>
      <c r="E123" s="24">
        <f>+(C123-C$7)/C$8</f>
        <v>2060.7192233860765</v>
      </c>
      <c r="F123" s="1">
        <f>ROUND(2*E123,0)/2</f>
        <v>2060.5</v>
      </c>
      <c r="G123" s="1">
        <f>+C123-(C$7+F123*C$8)</f>
        <v>0.69064459999935934</v>
      </c>
      <c r="H123" s="23"/>
      <c r="I123" s="1">
        <f>G123</f>
        <v>0.69064459999935934</v>
      </c>
      <c r="J123" s="25"/>
      <c r="O123" s="1">
        <f ca="1">+C$11+C$12*$F123</f>
        <v>7.7382769496130762E-3</v>
      </c>
      <c r="P123" s="1">
        <f ca="1">+D$11+D$12*$F123</f>
        <v>0.69986018092783608</v>
      </c>
      <c r="Q123" s="96">
        <f>+C123-15018.5</f>
        <v>32822.304499999998</v>
      </c>
      <c r="S123" s="1">
        <f>G123</f>
        <v>0.69064459999935934</v>
      </c>
      <c r="T123" s="26"/>
    </row>
    <row r="124" spans="1:33">
      <c r="A124" s="33" t="s">
        <v>98</v>
      </c>
      <c r="B124" s="28" t="s">
        <v>47</v>
      </c>
      <c r="C124" s="29">
        <v>47840.804539999997</v>
      </c>
      <c r="D124" s="29">
        <v>1.7000000000000001E-4</v>
      </c>
      <c r="E124" s="1">
        <f>+(C124-C$7)/C$8</f>
        <v>2060.7192360828167</v>
      </c>
      <c r="F124" s="1">
        <f>ROUND(2*E124,0)/2</f>
        <v>2060.5</v>
      </c>
      <c r="G124" s="1">
        <f>+C124-(C$7+F124*C$8)</f>
        <v>0.69068459999834886</v>
      </c>
      <c r="H124" s="23"/>
      <c r="I124" s="25"/>
      <c r="J124" s="1">
        <f>G124</f>
        <v>0.69068459999834886</v>
      </c>
      <c r="O124" s="1">
        <f ca="1">+C$11+C$12*$F124</f>
        <v>7.7382769496130762E-3</v>
      </c>
      <c r="P124" s="1">
        <f ca="1">+D$11+D$12*$F124</f>
        <v>0.69986018092783608</v>
      </c>
      <c r="Q124" s="96">
        <f>+C124-15018.5</f>
        <v>32822.304539999997</v>
      </c>
      <c r="S124" s="1">
        <f>G124</f>
        <v>0.69068459999834886</v>
      </c>
      <c r="T124" s="26"/>
    </row>
    <row r="125" spans="1:33">
      <c r="A125" s="24" t="s">
        <v>99</v>
      </c>
      <c r="B125" s="25"/>
      <c r="C125" s="23">
        <v>47898.396000000001</v>
      </c>
      <c r="D125" s="23"/>
      <c r="E125" s="1">
        <f>+(C125-C$7)/C$8</f>
        <v>2078.9998320221207</v>
      </c>
      <c r="F125" s="1">
        <f>ROUND(2*E125,0)/2</f>
        <v>2079</v>
      </c>
      <c r="G125" s="1">
        <f>+C125-(C$7+F125*C$8)</f>
        <v>-5.2919999870937318E-4</v>
      </c>
      <c r="I125" s="1">
        <f>G125</f>
        <v>-5.2919999870937318E-4</v>
      </c>
      <c r="O125" s="1">
        <f ca="1">+C$11+C$12*$F125</f>
        <v>7.756942979441123E-3</v>
      </c>
      <c r="P125" s="1">
        <f ca="1">+D$11+D$12*$F125</f>
        <v>0.69901444756591025</v>
      </c>
      <c r="Q125" s="96">
        <f>+C125-15018.5</f>
        <v>32879.896000000001</v>
      </c>
      <c r="R125" s="1">
        <f>G125</f>
        <v>-5.2919999870937318E-4</v>
      </c>
      <c r="T125" s="26"/>
      <c r="AB125" s="1" t="s">
        <v>55</v>
      </c>
      <c r="AG125" s="1" t="s">
        <v>50</v>
      </c>
    </row>
    <row r="126" spans="1:33">
      <c r="A126" s="30" t="s">
        <v>100</v>
      </c>
      <c r="B126" s="28" t="s">
        <v>40</v>
      </c>
      <c r="C126" s="29">
        <v>47898.399899999997</v>
      </c>
      <c r="D126" s="29">
        <v>2.0000000000000001E-4</v>
      </c>
      <c r="E126" s="1">
        <f>+(C126-C$7)/C$8</f>
        <v>2079.0010699543436</v>
      </c>
      <c r="F126" s="1">
        <f>ROUND(2*E126,0)/2</f>
        <v>2079</v>
      </c>
      <c r="G126" s="1">
        <f>+C126-(C$7+F126*C$8)</f>
        <v>3.3707999973557889E-3</v>
      </c>
      <c r="H126" s="23"/>
      <c r="I126" s="25"/>
      <c r="J126" s="1">
        <f>G126</f>
        <v>3.3707999973557889E-3</v>
      </c>
      <c r="O126" s="1">
        <f ca="1">+C$11+C$12*$F126</f>
        <v>7.756942979441123E-3</v>
      </c>
      <c r="P126" s="1">
        <f ca="1">+D$11+D$12*$F126</f>
        <v>0.69901444756591025</v>
      </c>
      <c r="Q126" s="96">
        <f>+C126-15018.5</f>
        <v>32879.899899999997</v>
      </c>
      <c r="R126" s="1">
        <f>G126</f>
        <v>3.3707999973557889E-3</v>
      </c>
      <c r="T126" s="26"/>
    </row>
    <row r="127" spans="1:33">
      <c r="A127" s="24" t="s">
        <v>76</v>
      </c>
      <c r="B127" s="25"/>
      <c r="C127" s="23">
        <v>47923.595999999998</v>
      </c>
      <c r="D127" s="23"/>
      <c r="E127" s="1">
        <f>+(C127-C$7)/C$8</f>
        <v>2086.9987787005066</v>
      </c>
      <c r="F127" s="1">
        <f>ROUND(2*E127,0)/2</f>
        <v>2087</v>
      </c>
      <c r="G127" s="1">
        <f>+C127-(C$7+F127*C$8)</f>
        <v>-3.8475999972433783E-3</v>
      </c>
      <c r="I127" s="1">
        <f>G127</f>
        <v>-3.8475999972433783E-3</v>
      </c>
      <c r="O127" s="1">
        <f ca="1">+C$11+C$12*$F127</f>
        <v>7.765014776123522E-3</v>
      </c>
      <c r="P127" s="1">
        <f ca="1">+D$11+D$12*$F127</f>
        <v>0.69864872503102349</v>
      </c>
      <c r="Q127" s="96">
        <f>+C127-15018.5</f>
        <v>32905.095999999998</v>
      </c>
      <c r="R127" s="1">
        <f>G127</f>
        <v>-3.8475999972433783E-3</v>
      </c>
      <c r="T127" s="26"/>
      <c r="AB127" s="1" t="s">
        <v>55</v>
      </c>
      <c r="AD127" s="1">
        <v>17</v>
      </c>
      <c r="AE127" s="1" t="s">
        <v>77</v>
      </c>
      <c r="AG127" s="1" t="s">
        <v>78</v>
      </c>
    </row>
    <row r="128" spans="1:33">
      <c r="A128" s="24" t="s">
        <v>101</v>
      </c>
      <c r="B128" s="25"/>
      <c r="C128" s="23">
        <v>47939.356</v>
      </c>
      <c r="D128" s="23"/>
      <c r="E128" s="1">
        <f>+(C128-C$7)/C$8</f>
        <v>2092.0012945596886</v>
      </c>
      <c r="F128" s="1">
        <f>ROUND(2*E128,0)/2</f>
        <v>2092</v>
      </c>
      <c r="G128" s="1">
        <f>+C128-(C$7+F128*C$8)</f>
        <v>4.0784000011626631E-3</v>
      </c>
      <c r="I128" s="1">
        <f>G128</f>
        <v>4.0784000011626631E-3</v>
      </c>
      <c r="O128" s="1">
        <f ca="1">+C$11+C$12*$F128</f>
        <v>7.7700596490500205E-3</v>
      </c>
      <c r="P128" s="1">
        <f ca="1">+D$11+D$12*$F128</f>
        <v>0.69842014844671918</v>
      </c>
      <c r="Q128" s="96">
        <f>+C128-15018.5</f>
        <v>32920.856</v>
      </c>
      <c r="R128" s="1">
        <f>G128</f>
        <v>4.0784000011626631E-3</v>
      </c>
      <c r="T128" s="26"/>
      <c r="AB128" s="1" t="s">
        <v>55</v>
      </c>
      <c r="AG128" s="1" t="s">
        <v>50</v>
      </c>
    </row>
    <row r="129" spans="1:33">
      <c r="A129" s="24" t="s">
        <v>102</v>
      </c>
      <c r="B129" s="25"/>
      <c r="C129" s="23">
        <v>47939.375</v>
      </c>
      <c r="D129" s="23"/>
      <c r="E129" s="1">
        <f>+(C129-C$7)/C$8</f>
        <v>2092.0073255115494</v>
      </c>
      <c r="F129" s="1">
        <f>ROUND(2*E129,0)/2</f>
        <v>2092</v>
      </c>
      <c r="G129" s="1">
        <f>+C129-(C$7+F129*C$8)</f>
        <v>2.3078400001395494E-2</v>
      </c>
      <c r="I129" s="1">
        <f>G129</f>
        <v>2.3078400001395494E-2</v>
      </c>
      <c r="O129" s="1">
        <f ca="1">+C$11+C$12*$F129</f>
        <v>7.7700596490500205E-3</v>
      </c>
      <c r="P129" s="1">
        <f ca="1">+D$11+D$12*$F129</f>
        <v>0.69842014844671918</v>
      </c>
      <c r="Q129" s="96">
        <f>+C129-15018.5</f>
        <v>32920.875</v>
      </c>
      <c r="R129" s="1">
        <f>G129</f>
        <v>2.3078400001395494E-2</v>
      </c>
      <c r="T129" s="26"/>
      <c r="AB129" s="1" t="s">
        <v>55</v>
      </c>
      <c r="AD129" s="1">
        <v>8</v>
      </c>
      <c r="AE129" s="1" t="s">
        <v>74</v>
      </c>
      <c r="AG129" s="1" t="s">
        <v>58</v>
      </c>
    </row>
    <row r="130" spans="1:33">
      <c r="A130" s="24" t="s">
        <v>76</v>
      </c>
      <c r="B130" s="25"/>
      <c r="C130" s="23">
        <v>47945.654999999999</v>
      </c>
      <c r="D130" s="23"/>
      <c r="E130" s="1">
        <f>+(C130-C$7)/C$8</f>
        <v>2094.0007138107662</v>
      </c>
      <c r="F130" s="1">
        <f>ROUND(2*E130,0)/2</f>
        <v>2094</v>
      </c>
      <c r="G130" s="1">
        <f>+C130-(C$7+F130*C$8)</f>
        <v>2.2488000031444244E-3</v>
      </c>
      <c r="I130" s="1">
        <f>G130</f>
        <v>2.2488000031444244E-3</v>
      </c>
      <c r="O130" s="1">
        <f ca="1">+C$11+C$12*$F130</f>
        <v>7.7720775982206202E-3</v>
      </c>
      <c r="P130" s="1">
        <f ca="1">+D$11+D$12*$F130</f>
        <v>0.69832871781299743</v>
      </c>
      <c r="Q130" s="96">
        <f>+C130-15018.5</f>
        <v>32927.154999999999</v>
      </c>
      <c r="R130" s="1">
        <f>G130</f>
        <v>2.2488000031444244E-3</v>
      </c>
      <c r="T130" s="26"/>
      <c r="AB130" s="1" t="s">
        <v>55</v>
      </c>
      <c r="AD130" s="1">
        <v>12</v>
      </c>
      <c r="AE130" s="1" t="s">
        <v>77</v>
      </c>
      <c r="AG130" s="1" t="s">
        <v>78</v>
      </c>
    </row>
    <row r="131" spans="1:33">
      <c r="A131" s="33" t="s">
        <v>103</v>
      </c>
      <c r="B131" s="28"/>
      <c r="C131" s="29">
        <v>48273.297500000001</v>
      </c>
      <c r="D131" s="29">
        <v>6.9999999999999999E-4</v>
      </c>
      <c r="E131" s="1">
        <f>+(C131-C$7)/C$8</f>
        <v>2198.0005109168492</v>
      </c>
      <c r="F131" s="1">
        <f>ROUND(2*E131,0)/2</f>
        <v>2198</v>
      </c>
      <c r="G131" s="1">
        <f>+C131-(C$7+F131*C$8)</f>
        <v>1.6096000035759062E-3</v>
      </c>
      <c r="H131" s="23"/>
      <c r="I131" s="25"/>
      <c r="J131" s="1">
        <f>G131</f>
        <v>1.6096000035759062E-3</v>
      </c>
      <c r="O131" s="1">
        <f ca="1">+C$11+C$12*$F131</f>
        <v>7.877010955091801E-3</v>
      </c>
      <c r="P131" s="1">
        <f ca="1">+D$11+D$12*$F131</f>
        <v>0.69357432485946846</v>
      </c>
      <c r="Q131" s="96">
        <f>+C131-15018.5</f>
        <v>33254.797500000001</v>
      </c>
      <c r="R131" s="1">
        <f>G131</f>
        <v>1.6096000035759062E-3</v>
      </c>
      <c r="T131" s="26"/>
    </row>
    <row r="132" spans="1:33">
      <c r="A132" s="24" t="s">
        <v>103</v>
      </c>
      <c r="B132" s="34"/>
      <c r="C132" s="23">
        <v>48273.298000000003</v>
      </c>
      <c r="D132" s="23">
        <v>2.9999999999999997E-4</v>
      </c>
      <c r="E132" s="1">
        <f>+(C132-C$7)/C$8</f>
        <v>2198.0006696261094</v>
      </c>
      <c r="F132" s="1">
        <f>ROUND(2*E132,0)/2</f>
        <v>2198</v>
      </c>
      <c r="G132" s="1">
        <f>+C132-(C$7+F132*C$8)</f>
        <v>2.109600005496759E-3</v>
      </c>
      <c r="J132" s="1">
        <f>G132</f>
        <v>2.109600005496759E-3</v>
      </c>
      <c r="O132" s="1">
        <f ca="1">+C$11+C$12*$F132</f>
        <v>7.877010955091801E-3</v>
      </c>
      <c r="P132" s="1">
        <f ca="1">+D$11+D$12*$F132</f>
        <v>0.69357432485946846</v>
      </c>
      <c r="Q132" s="96">
        <f>+C132-15018.5</f>
        <v>33254.798000000003</v>
      </c>
      <c r="R132" s="1">
        <f>G132</f>
        <v>2.109600005496759E-3</v>
      </c>
      <c r="T132" s="26"/>
    </row>
    <row r="133" spans="1:33">
      <c r="A133" s="24" t="s">
        <v>103</v>
      </c>
      <c r="B133" s="34"/>
      <c r="C133" s="23">
        <v>48273.300900000002</v>
      </c>
      <c r="D133" s="23">
        <v>4.0000000000000002E-4</v>
      </c>
      <c r="E133" s="1">
        <f>+(C133-C$7)/C$8</f>
        <v>2198.0015901398142</v>
      </c>
      <c r="F133" s="1">
        <f>ROUND(2*E133,0)/2</f>
        <v>2198</v>
      </c>
      <c r="G133" s="1">
        <f>+C133-(C$7+F133*C$8)</f>
        <v>5.0096000049961731E-3</v>
      </c>
      <c r="J133" s="1">
        <f>G133</f>
        <v>5.0096000049961731E-3</v>
      </c>
      <c r="O133" s="1">
        <f ca="1">+C$11+C$12*$F133</f>
        <v>7.877010955091801E-3</v>
      </c>
      <c r="P133" s="1">
        <f ca="1">+D$11+D$12*$F133</f>
        <v>0.69357432485946846</v>
      </c>
      <c r="Q133" s="96">
        <f>+C133-15018.5</f>
        <v>33254.800900000002</v>
      </c>
      <c r="R133" s="1">
        <f>G133</f>
        <v>5.0096000049961731E-3</v>
      </c>
      <c r="T133" s="26"/>
    </row>
    <row r="134" spans="1:33">
      <c r="A134" s="24" t="s">
        <v>99</v>
      </c>
      <c r="B134" s="25"/>
      <c r="C134" s="23">
        <v>48276.447999999997</v>
      </c>
      <c r="D134" s="23"/>
      <c r="E134" s="1">
        <f>+(C134-C$7)/C$8</f>
        <v>2199.0005379609056</v>
      </c>
      <c r="F134" s="1">
        <f>ROUND(2*E134,0)/2</f>
        <v>2199</v>
      </c>
      <c r="G134" s="1">
        <f>+C134-(C$7+F134*C$8)</f>
        <v>1.694799997494556E-3</v>
      </c>
      <c r="I134" s="1">
        <f>G134</f>
        <v>1.694799997494556E-3</v>
      </c>
      <c r="O134" s="1">
        <f ca="1">+C$11+C$12*$F134</f>
        <v>7.8780199296771027E-3</v>
      </c>
      <c r="P134" s="1">
        <f ca="1">+D$11+D$12*$F134</f>
        <v>0.69352860954260764</v>
      </c>
      <c r="Q134" s="96">
        <f>+C134-15018.5</f>
        <v>33257.947999999997</v>
      </c>
      <c r="R134" s="1">
        <f>G134</f>
        <v>1.694799997494556E-3</v>
      </c>
      <c r="T134" s="26"/>
      <c r="AB134" s="1" t="s">
        <v>55</v>
      </c>
      <c r="AG134" s="1" t="s">
        <v>50</v>
      </c>
    </row>
    <row r="135" spans="1:33">
      <c r="A135" s="24" t="s">
        <v>76</v>
      </c>
      <c r="B135" s="25"/>
      <c r="C135" s="23">
        <v>48279.591999999997</v>
      </c>
      <c r="D135" s="23"/>
      <c r="E135" s="1">
        <f>+(C135-C$7)/C$8</f>
        <v>2199.9985017845902</v>
      </c>
      <c r="F135" s="1">
        <f>ROUND(2*E135,0)/2</f>
        <v>2200</v>
      </c>
      <c r="G135" s="1">
        <f>+C135-(C$7+F135*C$8)</f>
        <v>-4.7199999971780926E-3</v>
      </c>
      <c r="I135" s="1">
        <f>G135</f>
        <v>-4.7199999971780926E-3</v>
      </c>
      <c r="O135" s="1">
        <f ca="1">+C$11+C$12*$F135</f>
        <v>7.8790289042624008E-3</v>
      </c>
      <c r="P135" s="1">
        <f ca="1">+D$11+D$12*$F135</f>
        <v>0.69348289422574683</v>
      </c>
      <c r="Q135" s="96">
        <f>+C135-15018.5</f>
        <v>33261.091999999997</v>
      </c>
      <c r="R135" s="1">
        <f>G135</f>
        <v>-4.7199999971780926E-3</v>
      </c>
      <c r="T135" s="26"/>
      <c r="AB135" s="1" t="s">
        <v>55</v>
      </c>
      <c r="AD135" s="1">
        <v>12</v>
      </c>
      <c r="AE135" s="1" t="s">
        <v>77</v>
      </c>
      <c r="AG135" s="1" t="s">
        <v>78</v>
      </c>
    </row>
    <row r="136" spans="1:33">
      <c r="A136" s="20" t="s">
        <v>97</v>
      </c>
      <c r="B136" s="21" t="s">
        <v>40</v>
      </c>
      <c r="C136" s="22">
        <v>48279.599199999997</v>
      </c>
      <c r="D136" s="23"/>
      <c r="E136" s="24">
        <f>+(C136-C$7)/C$8</f>
        <v>2200.0007871979269</v>
      </c>
      <c r="F136" s="1">
        <f>ROUND(2*E136,0)/2</f>
        <v>2200</v>
      </c>
      <c r="G136" s="1">
        <f>+C136-(C$7+F136*C$8)</f>
        <v>2.4800000028335489E-3</v>
      </c>
      <c r="H136" s="23"/>
      <c r="I136" s="25"/>
      <c r="J136" s="1">
        <f>G136</f>
        <v>2.4800000028335489E-3</v>
      </c>
      <c r="O136" s="1">
        <f ca="1">+C$11+C$12*$F136</f>
        <v>7.8790289042624008E-3</v>
      </c>
      <c r="P136" s="1">
        <f ca="1">+D$11+D$12*$F136</f>
        <v>0.69348289422574683</v>
      </c>
      <c r="Q136" s="96">
        <f>+C136-15018.5</f>
        <v>33261.099199999997</v>
      </c>
      <c r="R136" s="1">
        <f>G136</f>
        <v>2.4800000028335489E-3</v>
      </c>
      <c r="T136" s="26"/>
    </row>
    <row r="137" spans="1:33">
      <c r="A137" s="33" t="s">
        <v>98</v>
      </c>
      <c r="B137" s="28" t="s">
        <v>40</v>
      </c>
      <c r="C137" s="29">
        <v>48279.599240000003</v>
      </c>
      <c r="D137" s="29">
        <v>2.0000000000000001E-4</v>
      </c>
      <c r="E137" s="1">
        <f>+(C137-C$7)/C$8</f>
        <v>2200.0007998946699</v>
      </c>
      <c r="F137" s="1">
        <f>ROUND(2*E137,0)/2</f>
        <v>2200</v>
      </c>
      <c r="G137" s="1">
        <f>+C137-(C$7+F137*C$8)</f>
        <v>2.5200000090990216E-3</v>
      </c>
      <c r="H137" s="23"/>
      <c r="I137" s="25"/>
      <c r="J137" s="1">
        <f>G137</f>
        <v>2.5200000090990216E-3</v>
      </c>
      <c r="O137" s="1">
        <f ca="1">+C$11+C$12*$F137</f>
        <v>7.8790289042624008E-3</v>
      </c>
      <c r="P137" s="1">
        <f ca="1">+D$11+D$12*$F137</f>
        <v>0.69348289422574683</v>
      </c>
      <c r="Q137" s="96">
        <f>+C137-15018.5</f>
        <v>33261.099240000003</v>
      </c>
      <c r="R137" s="1">
        <f>G137</f>
        <v>2.5200000090990216E-3</v>
      </c>
      <c r="T137" s="26"/>
    </row>
    <row r="138" spans="1:33">
      <c r="A138" s="33" t="s">
        <v>98</v>
      </c>
      <c r="B138" s="28" t="s">
        <v>40</v>
      </c>
      <c r="C138" s="29">
        <v>48282.751250000001</v>
      </c>
      <c r="D138" s="29">
        <v>4.6999999999999999E-4</v>
      </c>
      <c r="E138" s="1">
        <f>+(C138-C$7)/C$8</f>
        <v>2201.0013062406906</v>
      </c>
      <c r="F138" s="1">
        <f>ROUND(2*E138,0)/2</f>
        <v>2201</v>
      </c>
      <c r="G138" s="1">
        <f>+C138-(C$7+F138*C$8)</f>
        <v>4.1152000048896298E-3</v>
      </c>
      <c r="H138" s="23"/>
      <c r="I138" s="25"/>
      <c r="J138" s="1">
        <f>G138</f>
        <v>4.1152000048896298E-3</v>
      </c>
      <c r="O138" s="1">
        <f ca="1">+C$11+C$12*$F138</f>
        <v>7.8800378788477024E-3</v>
      </c>
      <c r="P138" s="1">
        <f ca="1">+D$11+D$12*$F138</f>
        <v>0.6934371789088859</v>
      </c>
      <c r="Q138" s="96">
        <f>+C138-15018.5</f>
        <v>33264.251250000001</v>
      </c>
      <c r="R138" s="1">
        <f>G138</f>
        <v>4.1152000048896298E-3</v>
      </c>
      <c r="T138" s="26"/>
    </row>
    <row r="139" spans="1:33">
      <c r="A139" s="20" t="s">
        <v>97</v>
      </c>
      <c r="B139" s="21" t="s">
        <v>40</v>
      </c>
      <c r="C139" s="22">
        <v>48282.751300000004</v>
      </c>
      <c r="D139" s="23"/>
      <c r="E139" s="24">
        <f>+(C139-C$7)/C$8</f>
        <v>2201.0013221116174</v>
      </c>
      <c r="F139" s="1">
        <f>ROUND(2*E139,0)/2</f>
        <v>2201</v>
      </c>
      <c r="G139" s="1">
        <f>+C139-(C$7+F139*C$8)</f>
        <v>4.1652000072645023E-3</v>
      </c>
      <c r="H139" s="23"/>
      <c r="I139" s="25"/>
      <c r="J139" s="1">
        <f>G139</f>
        <v>4.1652000072645023E-3</v>
      </c>
      <c r="O139" s="1">
        <f ca="1">+C$11+C$12*$F139</f>
        <v>7.8800378788477024E-3</v>
      </c>
      <c r="P139" s="1">
        <f ca="1">+D$11+D$12*$F139</f>
        <v>0.6934371789088859</v>
      </c>
      <c r="Q139" s="96">
        <f>+C139-15018.5</f>
        <v>33264.251300000004</v>
      </c>
      <c r="R139" s="1">
        <f>G139</f>
        <v>4.1652000072645023E-3</v>
      </c>
      <c r="T139" s="26"/>
    </row>
    <row r="140" spans="1:33">
      <c r="A140" s="24" t="s">
        <v>104</v>
      </c>
      <c r="B140" s="25"/>
      <c r="C140" s="23">
        <v>48358.357000000004</v>
      </c>
      <c r="D140" s="23"/>
      <c r="E140" s="1">
        <f>+(C140-C$7)/C$8</f>
        <v>2224.9999714323353</v>
      </c>
      <c r="F140" s="1">
        <f>ROUND(2*E140,0)/2</f>
        <v>2225</v>
      </c>
      <c r="G140" s="1">
        <f>+C140-(C$7+F140*C$8)</f>
        <v>-8.9999994088429958E-5</v>
      </c>
      <c r="J140" s="1">
        <f>G140</f>
        <v>-8.9999994088429958E-5</v>
      </c>
      <c r="O140" s="1">
        <f ca="1">+C$11+C$12*$F140</f>
        <v>7.9042532688948976E-3</v>
      </c>
      <c r="P140" s="1">
        <f ca="1">+D$11+D$12*$F140</f>
        <v>0.6923400113042254</v>
      </c>
      <c r="Q140" s="96">
        <f>+C140-15018.5</f>
        <v>33339.857000000004</v>
      </c>
      <c r="R140" s="1">
        <f>G140</f>
        <v>-8.9999994088429958E-5</v>
      </c>
      <c r="T140" s="26"/>
      <c r="AB140" s="1" t="s">
        <v>55</v>
      </c>
      <c r="AD140" s="1">
        <v>12</v>
      </c>
      <c r="AE140" s="1" t="s">
        <v>74</v>
      </c>
      <c r="AG140" s="1" t="s">
        <v>58</v>
      </c>
    </row>
    <row r="141" spans="1:33">
      <c r="A141" s="24" t="s">
        <v>105</v>
      </c>
      <c r="B141" s="25" t="s">
        <v>47</v>
      </c>
      <c r="C141" s="23">
        <v>48606.349000000002</v>
      </c>
      <c r="D141" s="23">
        <v>3.0000000000000001E-3</v>
      </c>
      <c r="E141" s="1">
        <f>+(C141-C$7)/C$8</f>
        <v>2303.7172247921144</v>
      </c>
      <c r="F141" s="1">
        <f>ROUND(2*E141,0)/2</f>
        <v>2303.5</v>
      </c>
      <c r="G141" s="1">
        <f>+C141-(C$7+F141*C$8)</f>
        <v>0.68434820000402397</v>
      </c>
      <c r="J141" s="1">
        <f>G141</f>
        <v>0.68434820000402397</v>
      </c>
      <c r="O141" s="1">
        <f ca="1">+C$11+C$12*$F141</f>
        <v>7.9834577738409334E-3</v>
      </c>
      <c r="P141" s="1">
        <f ca="1">+D$11+D$12*$F141</f>
        <v>0.68875135893064821</v>
      </c>
      <c r="Q141" s="96">
        <f>+C141-15018.5</f>
        <v>33587.849000000002</v>
      </c>
      <c r="S141" s="1">
        <f>G141</f>
        <v>0.68434820000402397</v>
      </c>
      <c r="T141" s="26"/>
      <c r="AB141" s="1" t="s">
        <v>49</v>
      </c>
      <c r="AC141" s="1" t="s">
        <v>58</v>
      </c>
      <c r="AD141" s="1" t="s">
        <v>106</v>
      </c>
      <c r="AE141" s="1" t="s">
        <v>61</v>
      </c>
      <c r="AG141" s="1" t="s">
        <v>58</v>
      </c>
    </row>
    <row r="142" spans="1:33">
      <c r="A142" s="24" t="s">
        <v>107</v>
      </c>
      <c r="B142" s="25"/>
      <c r="C142" s="23">
        <v>48632.444000000003</v>
      </c>
      <c r="D142" s="23"/>
      <c r="E142" s="1">
        <f>+(C142-C$7)/C$8</f>
        <v>2312.0002610449919</v>
      </c>
      <c r="F142" s="1">
        <f>ROUND(2*E142,0)/2</f>
        <v>2312</v>
      </c>
      <c r="G142" s="1">
        <f>+C142-(C$7+F142*C$8)</f>
        <v>8.2240000483579934E-4</v>
      </c>
      <c r="I142" s="1">
        <f>G142</f>
        <v>8.2240000483579934E-4</v>
      </c>
      <c r="O142" s="1">
        <f ca="1">+C$11+C$12*$F142</f>
        <v>7.9920340578159815E-3</v>
      </c>
      <c r="P142" s="1">
        <f ca="1">+D$11+D$12*$F142</f>
        <v>0.68836277873733098</v>
      </c>
      <c r="Q142" s="96">
        <f>+C142-15018.5</f>
        <v>33613.944000000003</v>
      </c>
      <c r="R142" s="1">
        <f>G142</f>
        <v>8.2240000483579934E-4</v>
      </c>
      <c r="T142" s="26"/>
      <c r="AB142" s="1" t="s">
        <v>55</v>
      </c>
      <c r="AG142" s="1" t="s">
        <v>50</v>
      </c>
    </row>
    <row r="143" spans="1:33">
      <c r="A143" s="24" t="s">
        <v>107</v>
      </c>
      <c r="B143" s="25"/>
      <c r="C143" s="23">
        <v>48651.345999999998</v>
      </c>
      <c r="D143" s="23"/>
      <c r="E143" s="1">
        <f>+(C143-C$7)/C$8</f>
        <v>2318.0001058908183</v>
      </c>
      <c r="F143" s="1">
        <f>ROUND(2*E143,0)/2</f>
        <v>2318</v>
      </c>
      <c r="G143" s="1">
        <f>+C143-(C$7+F143*C$8)</f>
        <v>3.336000008857809E-4</v>
      </c>
      <c r="I143" s="1">
        <f>G143</f>
        <v>3.336000008857809E-4</v>
      </c>
      <c r="O143" s="1">
        <f ca="1">+C$11+C$12*$F143</f>
        <v>7.9980879053277807E-3</v>
      </c>
      <c r="P143" s="1">
        <f ca="1">+D$11+D$12*$F143</f>
        <v>0.68808848683616586</v>
      </c>
      <c r="Q143" s="96">
        <f>+C143-15018.5</f>
        <v>33632.845999999998</v>
      </c>
      <c r="R143" s="1">
        <f>G143</f>
        <v>3.336000008857809E-4</v>
      </c>
      <c r="T143" s="26"/>
      <c r="AB143" s="1" t="s">
        <v>55</v>
      </c>
      <c r="AG143" s="1" t="s">
        <v>50</v>
      </c>
    </row>
    <row r="144" spans="1:33">
      <c r="A144" s="24" t="s">
        <v>107</v>
      </c>
      <c r="B144" s="25"/>
      <c r="C144" s="23">
        <v>48651.347999999998</v>
      </c>
      <c r="D144" s="23"/>
      <c r="E144" s="1">
        <f>+(C144-C$7)/C$8</f>
        <v>2318.0007407278563</v>
      </c>
      <c r="F144" s="1">
        <f>ROUND(2*E144,0)/2</f>
        <v>2318</v>
      </c>
      <c r="G144" s="1">
        <f>+C144-(C$7+F144*C$8)</f>
        <v>2.3336000012932345E-3</v>
      </c>
      <c r="I144" s="1">
        <f>G144</f>
        <v>2.3336000012932345E-3</v>
      </c>
      <c r="O144" s="1">
        <f ca="1">+C$11+C$12*$F144</f>
        <v>7.9980879053277807E-3</v>
      </c>
      <c r="P144" s="1">
        <f ca="1">+D$11+D$12*$F144</f>
        <v>0.68808848683616586</v>
      </c>
      <c r="Q144" s="96">
        <f>+C144-15018.5</f>
        <v>33632.847999999998</v>
      </c>
      <c r="R144" s="1">
        <f>G144</f>
        <v>2.3336000012932345E-3</v>
      </c>
      <c r="T144" s="26"/>
      <c r="AB144" s="1" t="s">
        <v>55</v>
      </c>
      <c r="AG144" s="1" t="s">
        <v>50</v>
      </c>
    </row>
    <row r="145" spans="1:33">
      <c r="A145" s="24" t="s">
        <v>108</v>
      </c>
      <c r="B145" s="25"/>
      <c r="C145" s="23">
        <v>48692.311999999998</v>
      </c>
      <c r="D145" s="23">
        <v>4.0000000000000001E-3</v>
      </c>
      <c r="E145" s="1">
        <f>+(C145-C$7)/C$8</f>
        <v>2331.0034729395002</v>
      </c>
      <c r="F145" s="1">
        <f>ROUND(2*E145,0)/2</f>
        <v>2331</v>
      </c>
      <c r="G145" s="1">
        <f>+C145-(C$7+F145*C$8)</f>
        <v>1.0941200001980178E-2</v>
      </c>
      <c r="J145" s="1">
        <f>G145</f>
        <v>1.0941200001980178E-2</v>
      </c>
      <c r="O145" s="1">
        <f ca="1">+C$11+C$12*$F145</f>
        <v>8.0112045749366791E-3</v>
      </c>
      <c r="P145" s="1">
        <f ca="1">+D$11+D$12*$F145</f>
        <v>0.68749418771697479</v>
      </c>
      <c r="Q145" s="96">
        <f>+C145-15018.5</f>
        <v>33673.811999999998</v>
      </c>
      <c r="R145" s="1">
        <f>G145</f>
        <v>1.0941200001980178E-2</v>
      </c>
      <c r="T145" s="26"/>
      <c r="AB145" s="1" t="s">
        <v>55</v>
      </c>
      <c r="AD145" s="1" t="s">
        <v>109</v>
      </c>
      <c r="AE145" s="1" t="s">
        <v>74</v>
      </c>
      <c r="AG145" s="1" t="s">
        <v>58</v>
      </c>
    </row>
    <row r="146" spans="1:33">
      <c r="A146" s="24" t="s">
        <v>110</v>
      </c>
      <c r="B146" s="25" t="s">
        <v>47</v>
      </c>
      <c r="C146" s="23">
        <v>48984.379000000001</v>
      </c>
      <c r="D146" s="23"/>
      <c r="E146" s="1">
        <f>+(C146-C$7)/C$8</f>
        <v>2423.7109475234829</v>
      </c>
      <c r="F146" s="1">
        <f>ROUND(2*E146,0)/2</f>
        <v>2423.5</v>
      </c>
      <c r="G146" s="1">
        <f>+C146-(C$7+F146*C$8)</f>
        <v>0.66457220000302186</v>
      </c>
      <c r="I146" s="1">
        <f>G146</f>
        <v>0.66457220000302186</v>
      </c>
      <c r="O146" s="1">
        <f ca="1">+C$11+C$12*$F146</f>
        <v>8.1045347240769131E-3</v>
      </c>
      <c r="P146" s="1">
        <f ca="1">+D$11+D$12*$F146</f>
        <v>0.6832655209073456</v>
      </c>
      <c r="Q146" s="96">
        <f>+C146-15018.5</f>
        <v>33965.879000000001</v>
      </c>
      <c r="S146" s="1">
        <f>G146</f>
        <v>0.66457220000302186</v>
      </c>
      <c r="T146" s="26"/>
      <c r="AB146" s="1" t="s">
        <v>55</v>
      </c>
      <c r="AG146" s="1" t="s">
        <v>50</v>
      </c>
    </row>
    <row r="147" spans="1:33">
      <c r="A147" s="24" t="s">
        <v>76</v>
      </c>
      <c r="B147" s="25"/>
      <c r="C147" s="23">
        <v>49013.648000000001</v>
      </c>
      <c r="D147" s="23"/>
      <c r="E147" s="1">
        <f>+(C147-C$7)/C$8</f>
        <v>2433.0014701556138</v>
      </c>
      <c r="F147" s="1">
        <f>ROUND(2*E147,0)/2</f>
        <v>2433</v>
      </c>
      <c r="G147" s="1">
        <f>+C147-(C$7+F147*C$8)</f>
        <v>4.6316000007209368E-3</v>
      </c>
      <c r="I147" s="1">
        <f>G147</f>
        <v>4.6316000007209368E-3</v>
      </c>
      <c r="O147" s="1">
        <f ca="1">+C$11+C$12*$F147</f>
        <v>8.114119982637261E-3</v>
      </c>
      <c r="P147" s="1">
        <f ca="1">+D$11+D$12*$F147</f>
        <v>0.68283122539716756</v>
      </c>
      <c r="Q147" s="96">
        <f>+C147-15018.5</f>
        <v>33995.148000000001</v>
      </c>
      <c r="R147" s="1">
        <f>G147</f>
        <v>4.6316000007209368E-3</v>
      </c>
      <c r="T147" s="26"/>
      <c r="AB147" s="1" t="s">
        <v>55</v>
      </c>
      <c r="AD147" s="1">
        <v>13</v>
      </c>
      <c r="AE147" s="1" t="s">
        <v>86</v>
      </c>
      <c r="AG147" s="1" t="s">
        <v>78</v>
      </c>
    </row>
    <row r="148" spans="1:33">
      <c r="A148" s="24" t="s">
        <v>76</v>
      </c>
      <c r="B148" s="25"/>
      <c r="C148" s="23">
        <v>49347.595999999998</v>
      </c>
      <c r="D148" s="23"/>
      <c r="E148" s="1">
        <f>+(C148-C$7)/C$8</f>
        <v>2539.0027497331466</v>
      </c>
      <c r="F148" s="1">
        <f>ROUND(2*E148,0)/2</f>
        <v>2539</v>
      </c>
      <c r="G148" s="1">
        <f>+C148-(C$7+F148*C$8)</f>
        <v>8.6627999990014359E-3</v>
      </c>
      <c r="I148" s="1">
        <f>G148</f>
        <v>8.6627999990014359E-3</v>
      </c>
      <c r="O148" s="1">
        <f ca="1">+C$11+C$12*$F148</f>
        <v>8.2210712886790424E-3</v>
      </c>
      <c r="P148" s="1">
        <f ca="1">+D$11+D$12*$F148</f>
        <v>0.67798540180991684</v>
      </c>
      <c r="Q148" s="96">
        <f>+C148-15018.5</f>
        <v>34329.095999999998</v>
      </c>
      <c r="R148" s="1">
        <f>G148</f>
        <v>8.6627999990014359E-3</v>
      </c>
      <c r="T148" s="26"/>
      <c r="AB148" s="1" t="s">
        <v>55</v>
      </c>
      <c r="AD148" s="1">
        <v>14</v>
      </c>
      <c r="AE148" s="1" t="s">
        <v>79</v>
      </c>
      <c r="AG148" s="1" t="s">
        <v>78</v>
      </c>
    </row>
    <row r="149" spans="1:33">
      <c r="A149" s="33" t="s">
        <v>66</v>
      </c>
      <c r="B149" s="28" t="s">
        <v>47</v>
      </c>
      <c r="C149" s="29">
        <v>49721.583299999998</v>
      </c>
      <c r="D149" s="29">
        <v>6.9999999999999999E-4</v>
      </c>
      <c r="E149" s="1">
        <f>+(C149-C$7)/C$8</f>
        <v>2657.7132446178202</v>
      </c>
      <c r="F149" s="1">
        <f>ROUND(2*E149,0)/2</f>
        <v>2657.5</v>
      </c>
      <c r="G149" s="1">
        <f>+C149-(C$7+F149*C$8)</f>
        <v>0.67180899999948451</v>
      </c>
      <c r="H149" s="23"/>
      <c r="I149" s="25"/>
      <c r="J149" s="1">
        <f>G149</f>
        <v>0.67180899999948451</v>
      </c>
      <c r="O149" s="1">
        <f ca="1">+C$11+C$12*$F149</f>
        <v>8.3406347770370714E-3</v>
      </c>
      <c r="P149" s="1">
        <f ca="1">+D$11+D$12*$F149</f>
        <v>0.67256813676190552</v>
      </c>
      <c r="Q149" s="96">
        <f>+C149-15018.5</f>
        <v>34703.083299999998</v>
      </c>
      <c r="S149" s="1">
        <f>G149</f>
        <v>0.67180899999948451</v>
      </c>
      <c r="T149" s="26"/>
    </row>
    <row r="150" spans="1:33">
      <c r="A150" s="33" t="s">
        <v>66</v>
      </c>
      <c r="B150" s="28" t="s">
        <v>47</v>
      </c>
      <c r="C150" s="29">
        <v>49724.733800000002</v>
      </c>
      <c r="D150" s="29">
        <v>2.9999999999999997E-4</v>
      </c>
      <c r="E150" s="1">
        <f>+(C150-C$7)/C$8</f>
        <v>2658.7132716618789</v>
      </c>
      <c r="F150" s="1">
        <f>ROUND(2*E150,0)/2</f>
        <v>2658.5</v>
      </c>
      <c r="G150" s="1">
        <f>+C150-(C$7+F150*C$8)</f>
        <v>0.67189420000067912</v>
      </c>
      <c r="H150" s="23"/>
      <c r="I150" s="25"/>
      <c r="J150" s="1">
        <f>G150</f>
        <v>0.67189420000067912</v>
      </c>
      <c r="O150" s="1">
        <f ca="1">+C$11+C$12*$F150</f>
        <v>8.3416437516223713E-3</v>
      </c>
      <c r="P150" s="1">
        <f ca="1">+D$11+D$12*$F150</f>
        <v>0.67252242144504459</v>
      </c>
      <c r="Q150" s="96">
        <f>+C150-15018.5</f>
        <v>34706.233800000002</v>
      </c>
      <c r="S150" s="1">
        <f>G150</f>
        <v>0.67189420000067912</v>
      </c>
      <c r="T150" s="26"/>
    </row>
    <row r="151" spans="1:33">
      <c r="A151" s="33" t="s">
        <v>66</v>
      </c>
      <c r="B151" s="28" t="s">
        <v>40</v>
      </c>
      <c r="C151" s="29">
        <v>49725.642699999997</v>
      </c>
      <c r="D151" s="29">
        <v>1E-4</v>
      </c>
      <c r="E151" s="1">
        <f>+(C151-C$7)/C$8</f>
        <v>2659.0017733537816</v>
      </c>
      <c r="F151" s="1">
        <f>ROUND(2*E151,0)/2</f>
        <v>2659</v>
      </c>
      <c r="G151" s="1">
        <f>+C151-(C$7+F151*C$8)</f>
        <v>5.5867999981273897E-3</v>
      </c>
      <c r="H151" s="23"/>
      <c r="I151" s="25"/>
      <c r="J151" s="1">
        <f>G151</f>
        <v>5.5867999981273897E-3</v>
      </c>
      <c r="O151" s="1">
        <f ca="1">+C$11+C$12*$F151</f>
        <v>8.3421482389150221E-3</v>
      </c>
      <c r="P151" s="1">
        <f ca="1">+D$11+D$12*$F151</f>
        <v>0.67249956378661424</v>
      </c>
      <c r="Q151" s="96">
        <f>+C151-15018.5</f>
        <v>34707.142699999997</v>
      </c>
      <c r="R151" s="1">
        <f>G151</f>
        <v>5.5867999981273897E-3</v>
      </c>
      <c r="T151" s="26"/>
    </row>
    <row r="152" spans="1:33">
      <c r="A152" s="24" t="s">
        <v>48</v>
      </c>
      <c r="B152" s="25" t="s">
        <v>47</v>
      </c>
      <c r="C152" s="23">
        <v>49759.385600000001</v>
      </c>
      <c r="D152" s="23"/>
      <c r="E152" s="1">
        <f>+(C152-C$7)/C$8</f>
        <v>2669.7123946979946</v>
      </c>
      <c r="F152" s="1">
        <f>ROUND(2*E152,0)/2</f>
        <v>2669.5</v>
      </c>
      <c r="G152" s="1">
        <f>+C152-(C$7+F152*C$8)</f>
        <v>0.66913140000542626</v>
      </c>
      <c r="I152" s="1">
        <f>G152</f>
        <v>0.66913140000542626</v>
      </c>
      <c r="O152" s="1">
        <f ca="1">+C$11+C$12*$F152</f>
        <v>8.3527424720606699E-3</v>
      </c>
      <c r="P152" s="1">
        <f ca="1">+D$11+D$12*$F152</f>
        <v>0.67201955295957516</v>
      </c>
      <c r="Q152" s="96">
        <f>+C152-15018.5</f>
        <v>34740.885600000001</v>
      </c>
      <c r="S152" s="1">
        <f>G152</f>
        <v>0.66913140000542626</v>
      </c>
      <c r="T152" s="26"/>
      <c r="AB152" s="1" t="s">
        <v>49</v>
      </c>
      <c r="AG152" s="1" t="s">
        <v>50</v>
      </c>
    </row>
    <row r="153" spans="1:33">
      <c r="A153" s="24" t="s">
        <v>48</v>
      </c>
      <c r="B153" s="25"/>
      <c r="C153" s="23">
        <v>49760.296600000001</v>
      </c>
      <c r="D153" s="23"/>
      <c r="E153" s="1">
        <f>+(C153-C$7)/C$8</f>
        <v>2670.0015629687887</v>
      </c>
      <c r="F153" s="1">
        <f>ROUND(2*E153,0)/2</f>
        <v>2670</v>
      </c>
      <c r="G153" s="1">
        <f>+C153-(C$7+F153*C$8)</f>
        <v>4.9240000080317259E-3</v>
      </c>
      <c r="I153" s="1">
        <f>G153</f>
        <v>4.9240000080317259E-3</v>
      </c>
      <c r="O153" s="1">
        <f ca="1">+C$11+C$12*$F153</f>
        <v>8.3532469593533189E-3</v>
      </c>
      <c r="P153" s="1">
        <f ca="1">+D$11+D$12*$F153</f>
        <v>0.67199669530114481</v>
      </c>
      <c r="Q153" s="96">
        <f>+C153-15018.5</f>
        <v>34741.796600000001</v>
      </c>
      <c r="R153" s="1">
        <f>G153</f>
        <v>4.9240000080317259E-3</v>
      </c>
      <c r="T153" s="26"/>
      <c r="AB153" s="1" t="s">
        <v>49</v>
      </c>
      <c r="AG153" s="1" t="s">
        <v>50</v>
      </c>
    </row>
    <row r="154" spans="1:33">
      <c r="A154" s="24" t="s">
        <v>48</v>
      </c>
      <c r="B154" s="25"/>
      <c r="C154" s="23">
        <v>49763.4476</v>
      </c>
      <c r="D154" s="23"/>
      <c r="E154" s="1">
        <f>+(C154-C$7)/C$8</f>
        <v>2671.0017487221053</v>
      </c>
      <c r="F154" s="1">
        <f>ROUND(2*E154,0)/2</f>
        <v>2671</v>
      </c>
      <c r="G154" s="1">
        <f>+C154-(C$7+F154*C$8)</f>
        <v>5.5092000038712285E-3</v>
      </c>
      <c r="I154" s="1">
        <f>G154</f>
        <v>5.5092000038712285E-3</v>
      </c>
      <c r="O154" s="1">
        <f ca="1">+C$11+C$12*$F154</f>
        <v>8.3542559339386188E-3</v>
      </c>
      <c r="P154" s="1">
        <f ca="1">+D$11+D$12*$F154</f>
        <v>0.67195097998428399</v>
      </c>
      <c r="Q154" s="96">
        <f>+C154-15018.5</f>
        <v>34744.9476</v>
      </c>
      <c r="R154" s="1">
        <f>G154</f>
        <v>5.5092000038712285E-3</v>
      </c>
      <c r="T154" s="26"/>
      <c r="AB154" s="1" t="s">
        <v>49</v>
      </c>
      <c r="AG154" s="1" t="s">
        <v>50</v>
      </c>
    </row>
    <row r="155" spans="1:33">
      <c r="A155" s="24" t="s">
        <v>48</v>
      </c>
      <c r="B155" s="25"/>
      <c r="C155" s="23">
        <v>49782.350200000001</v>
      </c>
      <c r="D155" s="23"/>
      <c r="E155" s="1">
        <f>+(C155-C$7)/C$8</f>
        <v>2677.0017840190453</v>
      </c>
      <c r="F155" s="1">
        <f>ROUND(2*E155,0)/2</f>
        <v>2677</v>
      </c>
      <c r="G155" s="1">
        <f>+C155-(C$7+F155*C$8)</f>
        <v>5.6203999993158504E-3</v>
      </c>
      <c r="I155" s="1">
        <f>G155</f>
        <v>5.6203999993158504E-3</v>
      </c>
      <c r="O155" s="1">
        <f ca="1">+C$11+C$12*$F155</f>
        <v>8.3603097814504181E-3</v>
      </c>
      <c r="P155" s="1">
        <f ca="1">+D$11+D$12*$F155</f>
        <v>0.67167668808311887</v>
      </c>
      <c r="Q155" s="96">
        <f>+C155-15018.5</f>
        <v>34763.850200000001</v>
      </c>
      <c r="R155" s="1">
        <f>G155</f>
        <v>5.6203999993158504E-3</v>
      </c>
      <c r="T155" s="26"/>
      <c r="AB155" s="1" t="s">
        <v>49</v>
      </c>
      <c r="AG155" s="1" t="s">
        <v>50</v>
      </c>
    </row>
    <row r="156" spans="1:33">
      <c r="A156" s="24" t="s">
        <v>48</v>
      </c>
      <c r="B156" s="25" t="s">
        <v>47</v>
      </c>
      <c r="C156" s="23">
        <v>49800.345800000003</v>
      </c>
      <c r="D156" s="23"/>
      <c r="E156" s="1">
        <f>+(C156-C$7)/C$8</f>
        <v>2682.7139207192672</v>
      </c>
      <c r="F156" s="1">
        <f>ROUND(2*E156,0)/2</f>
        <v>2682.5</v>
      </c>
      <c r="G156" s="1">
        <f>+C156-(C$7+F156*C$8)</f>
        <v>0.67393900000752183</v>
      </c>
      <c r="I156" s="1">
        <f>G156</f>
        <v>0.67393900000752183</v>
      </c>
      <c r="O156" s="1">
        <f ca="1">+C$11+C$12*$F156</f>
        <v>8.3658591416695682E-3</v>
      </c>
      <c r="P156" s="1">
        <f ca="1">+D$11+D$12*$F156</f>
        <v>0.6714252538403841</v>
      </c>
      <c r="Q156" s="96">
        <f>+C156-15018.5</f>
        <v>34781.845800000003</v>
      </c>
      <c r="S156" s="1">
        <f>G156</f>
        <v>0.67393900000752183</v>
      </c>
      <c r="T156" s="26"/>
      <c r="AB156" s="1" t="s">
        <v>49</v>
      </c>
      <c r="AG156" s="1" t="s">
        <v>50</v>
      </c>
    </row>
    <row r="157" spans="1:33">
      <c r="A157" s="24" t="s">
        <v>111</v>
      </c>
      <c r="B157" s="25"/>
      <c r="C157" s="23">
        <v>50094.252999999997</v>
      </c>
      <c r="D157" s="23"/>
      <c r="E157" s="1">
        <f>+(C157-C$7)/C$8</f>
        <v>2776.0055088618806</v>
      </c>
      <c r="F157" s="1">
        <f>ROUND(2*E157,0)/2</f>
        <v>2776</v>
      </c>
      <c r="G157" s="1">
        <f>+C157-(C$7+F157*C$8)</f>
        <v>1.735519999783719E-2</v>
      </c>
      <c r="I157" s="1">
        <f>G157</f>
        <v>1.735519999783719E-2</v>
      </c>
      <c r="O157" s="1">
        <f ca="1">+C$11+C$12*$F157</f>
        <v>8.4601982653951004E-3</v>
      </c>
      <c r="P157" s="1">
        <f ca="1">+D$11+D$12*$F157</f>
        <v>0.66715087171389409</v>
      </c>
      <c r="Q157" s="96">
        <f>+C157-15018.5</f>
        <v>35075.752999999997</v>
      </c>
      <c r="R157" s="1">
        <f>G157</f>
        <v>1.735519999783719E-2</v>
      </c>
      <c r="T157" s="26"/>
      <c r="AB157" s="1" t="s">
        <v>55</v>
      </c>
      <c r="AG157" s="1" t="s">
        <v>50</v>
      </c>
    </row>
    <row r="158" spans="1:33">
      <c r="A158" s="33" t="s">
        <v>94</v>
      </c>
      <c r="B158" s="28" t="s">
        <v>40</v>
      </c>
      <c r="C158" s="29">
        <v>50138.3508</v>
      </c>
      <c r="D158" s="29"/>
      <c r="E158" s="1">
        <f>+(C158-C$7)/C$8</f>
        <v>2790.0029672283163</v>
      </c>
      <c r="F158" s="1">
        <f>ROUND(2*E158,0)/2</f>
        <v>2790</v>
      </c>
      <c r="G158" s="1">
        <f>+C158-(C$7+F158*C$8)</f>
        <v>9.3480000068666413E-3</v>
      </c>
      <c r="H158" s="23"/>
      <c r="I158" s="1">
        <f>G158</f>
        <v>9.3480000068666413E-3</v>
      </c>
      <c r="J158" s="25"/>
      <c r="O158" s="1">
        <f ca="1">+C$11+C$12*$F158</f>
        <v>8.4743239095892986E-3</v>
      </c>
      <c r="P158" s="1">
        <f ca="1">+D$11+D$12*$F158</f>
        <v>0.66651085727784221</v>
      </c>
      <c r="Q158" s="96">
        <f>+C158-15018.5</f>
        <v>35119.8508</v>
      </c>
      <c r="R158" s="1">
        <f>G158</f>
        <v>9.3480000068666413E-3</v>
      </c>
      <c r="T158" s="26"/>
    </row>
    <row r="159" spans="1:33">
      <c r="A159" s="24" t="s">
        <v>94</v>
      </c>
      <c r="B159" s="25" t="s">
        <v>40</v>
      </c>
      <c r="C159" s="23">
        <v>50138.3534</v>
      </c>
      <c r="D159" s="23"/>
      <c r="E159" s="1">
        <f>+(C159-C$7)/C$8</f>
        <v>2790.0037925164656</v>
      </c>
      <c r="F159" s="1">
        <f>ROUND(2*E159,0)/2</f>
        <v>2790</v>
      </c>
      <c r="G159" s="1">
        <f>+C159-(C$7+F159*C$8)</f>
        <v>1.1948000006668735E-2</v>
      </c>
      <c r="H159" s="25"/>
      <c r="I159" s="1">
        <f>G159</f>
        <v>1.1948000006668735E-2</v>
      </c>
      <c r="J159" s="32"/>
      <c r="O159" s="1">
        <f ca="1">+C$11+C$12*$F159</f>
        <v>8.4743239095892986E-3</v>
      </c>
      <c r="P159" s="1">
        <f ca="1">+D$11+D$12*$F159</f>
        <v>0.66651085727784221</v>
      </c>
      <c r="Q159" s="96">
        <f>+C159-15018.5</f>
        <v>35119.8534</v>
      </c>
      <c r="R159" s="1">
        <f>G159</f>
        <v>1.1948000006668735E-2</v>
      </c>
      <c r="T159" s="26"/>
    </row>
    <row r="160" spans="1:33">
      <c r="A160" s="24" t="s">
        <v>111</v>
      </c>
      <c r="B160" s="25"/>
      <c r="C160" s="23">
        <v>50138.358999999997</v>
      </c>
      <c r="D160" s="23"/>
      <c r="E160" s="1">
        <f>+(C160-C$7)/C$8</f>
        <v>2790.0055700601711</v>
      </c>
      <c r="F160" s="1">
        <f>ROUND(2*E160,0)/2</f>
        <v>2790</v>
      </c>
      <c r="G160" s="1">
        <f>+C160-(C$7+F160*C$8)</f>
        <v>1.7548000003444031E-2</v>
      </c>
      <c r="I160" s="1">
        <f>G160</f>
        <v>1.7548000003444031E-2</v>
      </c>
      <c r="O160" s="1">
        <f ca="1">+C$11+C$12*$F160</f>
        <v>8.4743239095892986E-3</v>
      </c>
      <c r="P160" s="1">
        <f ca="1">+D$11+D$12*$F160</f>
        <v>0.66651085727784221</v>
      </c>
      <c r="Q160" s="96">
        <f>+C160-15018.5</f>
        <v>35119.858999999997</v>
      </c>
      <c r="R160" s="1">
        <f>G160</f>
        <v>1.7548000003444031E-2</v>
      </c>
      <c r="T160" s="26"/>
      <c r="AB160" s="1" t="s">
        <v>55</v>
      </c>
      <c r="AG160" s="1" t="s">
        <v>50</v>
      </c>
    </row>
    <row r="161" spans="1:33">
      <c r="A161" s="24" t="s">
        <v>112</v>
      </c>
      <c r="B161" s="25"/>
      <c r="C161" s="23">
        <v>50472.3</v>
      </c>
      <c r="D161" s="23"/>
      <c r="E161" s="1">
        <f>+(C161-C$7)/C$8</f>
        <v>2896.0046277080737</v>
      </c>
      <c r="F161" s="1">
        <f>ROUND(2*E161,0)/2</f>
        <v>2896</v>
      </c>
      <c r="G161" s="1">
        <f>+C161-(C$7+F161*C$8)</f>
        <v>1.4579200003936421E-2</v>
      </c>
      <c r="I161" s="1">
        <f>G161</f>
        <v>1.4579200003936421E-2</v>
      </c>
      <c r="O161" s="1">
        <f ca="1">+C$11+C$12*$F161</f>
        <v>8.58127521563108E-3</v>
      </c>
      <c r="P161" s="1">
        <f ca="1">+D$11+D$12*$F161</f>
        <v>0.66166503369059149</v>
      </c>
      <c r="Q161" s="96">
        <f>+C161-15018.5</f>
        <v>35453.800000000003</v>
      </c>
      <c r="R161" s="1">
        <f>G161</f>
        <v>1.4579200003936421E-2</v>
      </c>
      <c r="T161" s="26"/>
      <c r="AB161" s="1" t="s">
        <v>55</v>
      </c>
      <c r="AG161" s="1" t="s">
        <v>50</v>
      </c>
    </row>
    <row r="162" spans="1:33">
      <c r="A162" s="24" t="s">
        <v>112</v>
      </c>
      <c r="B162" s="25"/>
      <c r="C162" s="23">
        <v>50475.442999999999</v>
      </c>
      <c r="D162" s="23"/>
      <c r="E162" s="1">
        <f>+(C162-C$7)/C$8</f>
        <v>2897.0022741132379</v>
      </c>
      <c r="F162" s="1">
        <f>ROUND(2*E162,0)/2</f>
        <v>2897</v>
      </c>
      <c r="G162" s="1">
        <f>+C162-(C$7+F162*C$8)</f>
        <v>7.1643999981461093E-3</v>
      </c>
      <c r="I162" s="1">
        <f>G162</f>
        <v>7.1643999981461093E-3</v>
      </c>
      <c r="O162" s="1">
        <f ca="1">+C$11+C$12*$F162</f>
        <v>8.5822841902163799E-3</v>
      </c>
      <c r="P162" s="1">
        <f ca="1">+D$11+D$12*$F162</f>
        <v>0.66161931837373067</v>
      </c>
      <c r="Q162" s="96">
        <f>+C162-15018.5</f>
        <v>35456.942999999999</v>
      </c>
      <c r="R162" s="1">
        <f>G162</f>
        <v>7.1643999981461093E-3</v>
      </c>
      <c r="T162" s="26"/>
      <c r="AB162" s="1" t="s">
        <v>55</v>
      </c>
      <c r="AG162" s="1" t="s">
        <v>50</v>
      </c>
    </row>
    <row r="163" spans="1:33">
      <c r="A163" s="24" t="s">
        <v>113</v>
      </c>
      <c r="B163" s="25" t="s">
        <v>40</v>
      </c>
      <c r="C163" s="23">
        <v>50494.3442</v>
      </c>
      <c r="D163" s="23">
        <v>5.0000000000000001E-4</v>
      </c>
      <c r="E163" s="1">
        <f>+(C163-C$7)/C$8</f>
        <v>2903.0018650242509</v>
      </c>
      <c r="F163" s="1">
        <f>ROUND(2*E163,0)/2</f>
        <v>2903</v>
      </c>
      <c r="G163" s="1">
        <f>+C163-(C$7+F163*C$8)</f>
        <v>5.8755999998538755E-3</v>
      </c>
      <c r="H163" s="25"/>
      <c r="I163" s="25"/>
      <c r="J163" s="1">
        <f>G163</f>
        <v>5.8755999998538755E-3</v>
      </c>
      <c r="O163" s="1">
        <f ca="1">+C$11+C$12*$F163</f>
        <v>8.5883380377281791E-3</v>
      </c>
      <c r="P163" s="1">
        <f ca="1">+D$11+D$12*$F163</f>
        <v>0.66134502647256554</v>
      </c>
      <c r="Q163" s="96">
        <f>+C163-15018.5</f>
        <v>35475.8442</v>
      </c>
      <c r="R163" s="1">
        <f>G163</f>
        <v>5.8755999998538755E-3</v>
      </c>
      <c r="T163" s="26"/>
    </row>
    <row r="164" spans="1:33">
      <c r="A164" s="24" t="s">
        <v>113</v>
      </c>
      <c r="B164" s="25" t="s">
        <v>40</v>
      </c>
      <c r="C164" s="23">
        <v>50494.344599999997</v>
      </c>
      <c r="D164" s="23">
        <v>2.9999999999999997E-4</v>
      </c>
      <c r="E164" s="1">
        <f>+(C164-C$7)/C$8</f>
        <v>2903.0019919916576</v>
      </c>
      <c r="F164" s="1">
        <f>ROUND(2*E164,0)/2</f>
        <v>2903</v>
      </c>
      <c r="G164" s="1">
        <f>+C164-(C$7+F164*C$8)</f>
        <v>6.2755999970249832E-3</v>
      </c>
      <c r="H164" s="25"/>
      <c r="I164" s="25"/>
      <c r="J164" s="1">
        <f>G164</f>
        <v>6.2755999970249832E-3</v>
      </c>
      <c r="O164" s="1">
        <f ca="1">+C$11+C$12*$F164</f>
        <v>8.5883380377281791E-3</v>
      </c>
      <c r="P164" s="1">
        <f ca="1">+D$11+D$12*$F164</f>
        <v>0.66134502647256554</v>
      </c>
      <c r="Q164" s="96">
        <f>+C164-15018.5</f>
        <v>35475.844599999997</v>
      </c>
      <c r="R164" s="1">
        <f>G164</f>
        <v>6.2755999970249832E-3</v>
      </c>
      <c r="T164" s="26"/>
    </row>
    <row r="165" spans="1:33">
      <c r="A165" s="24" t="s">
        <v>112</v>
      </c>
      <c r="B165" s="25"/>
      <c r="C165" s="23">
        <v>50494.353000000003</v>
      </c>
      <c r="D165" s="23"/>
      <c r="E165" s="1">
        <f>+(C165-C$7)/C$8</f>
        <v>2903.004658307219</v>
      </c>
      <c r="F165" s="1">
        <f>ROUND(2*E165,0)/2</f>
        <v>2903</v>
      </c>
      <c r="G165" s="1">
        <f>+C165-(C$7+F165*C$8)</f>
        <v>1.4675600003101863E-2</v>
      </c>
      <c r="I165" s="1">
        <f>G165</f>
        <v>1.4675600003101863E-2</v>
      </c>
      <c r="O165" s="1">
        <f ca="1">+C$11+C$12*$F165</f>
        <v>8.5883380377281791E-3</v>
      </c>
      <c r="P165" s="1">
        <f ca="1">+D$11+D$12*$F165</f>
        <v>0.66134502647256554</v>
      </c>
      <c r="Q165" s="96">
        <f>+C165-15018.5</f>
        <v>35475.853000000003</v>
      </c>
      <c r="R165" s="1">
        <f>G165</f>
        <v>1.4675600003101863E-2</v>
      </c>
      <c r="T165" s="26"/>
      <c r="AB165" s="1" t="s">
        <v>55</v>
      </c>
      <c r="AG165" s="1" t="s">
        <v>50</v>
      </c>
    </row>
    <row r="166" spans="1:33">
      <c r="A166" s="20" t="s">
        <v>114</v>
      </c>
      <c r="B166" s="21" t="s">
        <v>40</v>
      </c>
      <c r="C166" s="22">
        <v>50516.393799999998</v>
      </c>
      <c r="D166" s="23"/>
      <c r="E166" s="24">
        <f>+(C166-C$7)/C$8</f>
        <v>2910.0008164004312</v>
      </c>
      <c r="F166" s="1">
        <f>ROUND(2*E166,0)/2</f>
        <v>2910</v>
      </c>
      <c r="G166" s="1">
        <f>+C166-(C$7+F166*C$8)</f>
        <v>2.572000004875008E-3</v>
      </c>
      <c r="H166" s="23"/>
      <c r="I166" s="1">
        <f>G166</f>
        <v>2.572000004875008E-3</v>
      </c>
      <c r="J166" s="25"/>
      <c r="O166" s="1">
        <f ca="1">+C$11+C$12*$F166</f>
        <v>8.5954008598252783E-3</v>
      </c>
      <c r="P166" s="1">
        <f ca="1">+D$11+D$12*$F166</f>
        <v>0.66102501925453949</v>
      </c>
      <c r="Q166" s="96">
        <f>+C166-15018.5</f>
        <v>35497.893799999998</v>
      </c>
      <c r="R166" s="1">
        <f>G166</f>
        <v>2.572000004875008E-3</v>
      </c>
      <c r="T166" s="26"/>
    </row>
    <row r="167" spans="1:33">
      <c r="A167" s="24" t="s">
        <v>115</v>
      </c>
      <c r="B167" s="25" t="s">
        <v>47</v>
      </c>
      <c r="C167" s="23">
        <v>50726.551899999999</v>
      </c>
      <c r="D167" s="23">
        <v>1.5E-3</v>
      </c>
      <c r="E167" s="1">
        <f>+(C167-C$7)/C$8</f>
        <v>2976.7088892548377</v>
      </c>
      <c r="F167" s="1">
        <f>ROUND(2*E167,0)/2</f>
        <v>2976.5</v>
      </c>
      <c r="G167" s="1">
        <f>+C167-(C$7+F167*C$8)</f>
        <v>0.65808780000224942</v>
      </c>
      <c r="J167" s="1">
        <f>G167</f>
        <v>0.65808780000224942</v>
      </c>
      <c r="O167" s="1">
        <f ca="1">+C$11+C$12*$F167</f>
        <v>8.6624976697477155E-3</v>
      </c>
      <c r="P167" s="1">
        <f ca="1">+D$11+D$12*$F167</f>
        <v>0.65798495068329266</v>
      </c>
      <c r="Q167" s="96">
        <f>+C167-15018.5</f>
        <v>35708.051899999999</v>
      </c>
      <c r="S167" s="1">
        <f>G167</f>
        <v>0.65808780000224942</v>
      </c>
      <c r="T167" s="26"/>
      <c r="AB167" s="1" t="s">
        <v>116</v>
      </c>
      <c r="AD167" s="1" t="s">
        <v>117</v>
      </c>
      <c r="AE167" s="1" t="s">
        <v>61</v>
      </c>
      <c r="AG167" s="1" t="s">
        <v>58</v>
      </c>
    </row>
    <row r="168" spans="1:33">
      <c r="A168" s="20" t="s">
        <v>114</v>
      </c>
      <c r="B168" s="21" t="s">
        <v>40</v>
      </c>
      <c r="C168" s="22">
        <v>50749.521699999998</v>
      </c>
      <c r="D168" s="23"/>
      <c r="E168" s="24">
        <f>+(C168-C$7)/C$8</f>
        <v>2983.9999291521867</v>
      </c>
      <c r="F168" s="1">
        <f>ROUND(2*E168,0)/2</f>
        <v>2984</v>
      </c>
      <c r="G168" s="1">
        <f>+C168-(C$7+F168*C$8)</f>
        <v>-2.2319999698083848E-4</v>
      </c>
      <c r="H168" s="23"/>
      <c r="I168" s="1">
        <f>G168</f>
        <v>-2.2319999698083848E-4</v>
      </c>
      <c r="J168" s="25"/>
      <c r="O168" s="1">
        <f ca="1">+C$11+C$12*$F168</f>
        <v>8.6700649791374637E-3</v>
      </c>
      <c r="P168" s="1">
        <f ca="1">+D$11+D$12*$F168</f>
        <v>0.65764208580683625</v>
      </c>
      <c r="Q168" s="96">
        <f>+C168-15018.5</f>
        <v>35731.021699999998</v>
      </c>
      <c r="R168" s="1">
        <f>G168</f>
        <v>-2.2319999698083848E-4</v>
      </c>
      <c r="T168" s="26"/>
    </row>
    <row r="169" spans="1:33">
      <c r="A169" s="20" t="s">
        <v>118</v>
      </c>
      <c r="B169" s="21" t="s">
        <v>40</v>
      </c>
      <c r="C169" s="22">
        <v>50828.296000000002</v>
      </c>
      <c r="D169" s="23"/>
      <c r="E169" s="24">
        <f>+(C169-C$7)/C$8</f>
        <v>3009.0043507921573</v>
      </c>
      <c r="F169" s="1">
        <f>ROUND(2*E169,0)/2</f>
        <v>3009</v>
      </c>
      <c r="G169" s="1">
        <f>+C169-(C$7+F169*C$8)</f>
        <v>1.3706800004001707E-2</v>
      </c>
      <c r="H169" s="23"/>
      <c r="I169" s="1">
        <f>G169</f>
        <v>1.3706800004001707E-2</v>
      </c>
      <c r="J169" s="25"/>
      <c r="O169" s="1">
        <f ca="1">+C$11+C$12*$F169</f>
        <v>8.6952893437699606E-3</v>
      </c>
      <c r="P169" s="1">
        <f ca="1">+D$11+D$12*$F169</f>
        <v>0.65649920288531483</v>
      </c>
      <c r="Q169" s="96">
        <f>+C169-15018.5</f>
        <v>35809.796000000002</v>
      </c>
      <c r="R169" s="1">
        <f>G169</f>
        <v>1.3706800004001707E-2</v>
      </c>
      <c r="T169" s="26"/>
    </row>
    <row r="170" spans="1:33">
      <c r="A170" s="24" t="s">
        <v>119</v>
      </c>
      <c r="B170" s="25" t="s">
        <v>47</v>
      </c>
      <c r="C170" s="23">
        <v>50849.417699999998</v>
      </c>
      <c r="D170" s="23">
        <v>8.0000000000000004E-4</v>
      </c>
      <c r="E170" s="1">
        <f>+(C170-C$7)/C$8</f>
        <v>3015.7087695245723</v>
      </c>
      <c r="F170" s="1">
        <f>ROUND(2*E170,0)/2</f>
        <v>3015.5</v>
      </c>
      <c r="G170" s="1">
        <f>+C170-(C$7+F170*C$8)</f>
        <v>0.65771059999678982</v>
      </c>
      <c r="J170" s="1">
        <f>G170</f>
        <v>0.65771059999678982</v>
      </c>
      <c r="O170" s="1">
        <f ca="1">+C$11+C$12*$F170</f>
        <v>8.7018476785744089E-3</v>
      </c>
      <c r="P170" s="1">
        <f ca="1">+D$11+D$12*$F170</f>
        <v>0.65620205332571935</v>
      </c>
      <c r="Q170" s="96">
        <f>+C170-15018.5</f>
        <v>35830.917699999998</v>
      </c>
      <c r="S170" s="1">
        <f>G170</f>
        <v>0.65771059999678982</v>
      </c>
      <c r="T170" s="26"/>
      <c r="AB170" s="1" t="s">
        <v>116</v>
      </c>
      <c r="AD170" s="1" t="s">
        <v>120</v>
      </c>
      <c r="AE170" s="1" t="s">
        <v>61</v>
      </c>
      <c r="AG170" s="1" t="s">
        <v>58</v>
      </c>
    </row>
    <row r="171" spans="1:33">
      <c r="A171" s="24" t="s">
        <v>121</v>
      </c>
      <c r="C171" s="23">
        <v>50850.342299999997</v>
      </c>
      <c r="D171" s="23">
        <v>2.0000000000000001E-4</v>
      </c>
      <c r="E171" s="1">
        <f>+(C171-C$7)/C$8</f>
        <v>3016.0022546872237</v>
      </c>
      <c r="F171" s="1">
        <f>ROUND(2*E171,0)/2</f>
        <v>3016</v>
      </c>
      <c r="G171" s="1">
        <f>+C171-(C$7+F171*C$8)</f>
        <v>7.1031999978004023E-3</v>
      </c>
      <c r="I171" s="1">
        <f>G171</f>
        <v>7.1031999978004023E-3</v>
      </c>
      <c r="O171" s="1">
        <f ca="1">+C$11+C$12*$F171</f>
        <v>8.7023521658670597E-3</v>
      </c>
      <c r="P171" s="1">
        <f ca="1">+D$11+D$12*$F171</f>
        <v>0.65617919566728888</v>
      </c>
      <c r="Q171" s="96">
        <f>+C171-15018.5</f>
        <v>35831.842299999997</v>
      </c>
      <c r="R171" s="1">
        <f>G171</f>
        <v>7.1031999978004023E-3</v>
      </c>
      <c r="T171" s="26"/>
    </row>
    <row r="172" spans="1:33">
      <c r="A172" s="20" t="s">
        <v>118</v>
      </c>
      <c r="B172" s="21" t="s">
        <v>40</v>
      </c>
      <c r="C172" s="22">
        <v>51165.392</v>
      </c>
      <c r="D172" s="23"/>
      <c r="E172" s="24">
        <f>+(C172-C$7)/C$8</f>
        <v>3116.0048638674507</v>
      </c>
      <c r="F172" s="1">
        <f>ROUND(2*E172,0)/2</f>
        <v>3116</v>
      </c>
      <c r="G172" s="1">
        <f>+C172-(C$7+F172*C$8)</f>
        <v>1.5323200001148507E-2</v>
      </c>
      <c r="H172" s="23"/>
      <c r="I172" s="1">
        <f>G172</f>
        <v>1.5323200001148507E-2</v>
      </c>
      <c r="J172" s="25"/>
      <c r="O172" s="1">
        <f ca="1">+C$11+C$12*$F172</f>
        <v>8.8032496243970419E-3</v>
      </c>
      <c r="P172" s="1">
        <f ca="1">+D$11+D$12*$F172</f>
        <v>0.65160766398120329</v>
      </c>
      <c r="Q172" s="96">
        <f>+C172-15018.5</f>
        <v>36146.892</v>
      </c>
      <c r="R172" s="1">
        <f>G172</f>
        <v>1.5323200001148507E-2</v>
      </c>
      <c r="T172" s="26"/>
    </row>
    <row r="173" spans="1:33">
      <c r="A173" s="20" t="s">
        <v>118</v>
      </c>
      <c r="B173" s="21" t="s">
        <v>47</v>
      </c>
      <c r="C173" s="22">
        <v>51268.413999999997</v>
      </c>
      <c r="D173" s="23"/>
      <c r="E173" s="24">
        <f>+(C173-C$7)/C$8</f>
        <v>3148.7059545301781</v>
      </c>
      <c r="F173" s="1">
        <f>ROUND(2*E173,0)/2</f>
        <v>3148.5</v>
      </c>
      <c r="G173" s="1">
        <f>+C173-(C$7+F173*C$8)</f>
        <v>0.6488422000038554</v>
      </c>
      <c r="H173" s="23"/>
      <c r="I173" s="1">
        <f>G173</f>
        <v>0.6488422000038554</v>
      </c>
      <c r="J173" s="25"/>
      <c r="O173" s="1">
        <f ca="1">+C$11+C$12*$F173</f>
        <v>8.8360412984192852E-3</v>
      </c>
      <c r="P173" s="1">
        <f ca="1">+D$11+D$12*$F173</f>
        <v>0.65012191618322557</v>
      </c>
      <c r="Q173" s="96">
        <f>+C173-15018.5</f>
        <v>36249.913999999997</v>
      </c>
      <c r="S173" s="1">
        <f>G173</f>
        <v>0.6488422000038554</v>
      </c>
      <c r="T173" s="26"/>
    </row>
    <row r="174" spans="1:33">
      <c r="A174" s="20" t="s">
        <v>122</v>
      </c>
      <c r="B174" s="21" t="s">
        <v>40</v>
      </c>
      <c r="C174" s="22">
        <v>51562.332999999999</v>
      </c>
      <c r="D174" s="23"/>
      <c r="E174" s="24">
        <f>+(C174-C$7)/C$8</f>
        <v>3242.0012882113178</v>
      </c>
      <c r="F174" s="1">
        <f>ROUND(2*E174,0)/2</f>
        <v>3242</v>
      </c>
      <c r="G174" s="1">
        <f>+C174-(C$7+F174*C$8)</f>
        <v>4.0584000016679056E-3</v>
      </c>
      <c r="H174" s="23"/>
      <c r="I174" s="1">
        <f>G174</f>
        <v>4.0584000016679056E-3</v>
      </c>
      <c r="J174" s="25"/>
      <c r="O174" s="1">
        <f ca="1">+C$11+C$12*$F174</f>
        <v>8.930380422144819E-3</v>
      </c>
      <c r="P174" s="1">
        <f ca="1">+D$11+D$12*$F174</f>
        <v>0.64584753405673556</v>
      </c>
      <c r="Q174" s="96">
        <f>+C174-15018.5</f>
        <v>36543.832999999999</v>
      </c>
      <c r="R174" s="1">
        <f>G174</f>
        <v>4.0584000016679056E-3</v>
      </c>
      <c r="T174" s="26"/>
    </row>
    <row r="175" spans="1:33">
      <c r="A175" s="20" t="s">
        <v>123</v>
      </c>
      <c r="B175" s="21" t="s">
        <v>47</v>
      </c>
      <c r="C175" s="22">
        <v>51580.303200000002</v>
      </c>
      <c r="D175" s="23"/>
      <c r="E175" s="24">
        <f>+(C175-C$7)/C$8</f>
        <v>3247.7053624811579</v>
      </c>
      <c r="F175" s="1">
        <f>ROUND(2*E175,0)/2</f>
        <v>3247.5</v>
      </c>
      <c r="G175" s="1">
        <f>+C175-(C$7+F175*C$8)</f>
        <v>0.64697700000397163</v>
      </c>
      <c r="H175" s="23"/>
      <c r="I175" s="1">
        <f>G175</f>
        <v>0.64697700000397163</v>
      </c>
      <c r="J175" s="25"/>
      <c r="O175" s="1">
        <f ca="1">+C$11+C$12*$F175</f>
        <v>8.9359297823639692E-3</v>
      </c>
      <c r="P175" s="1">
        <f ca="1">+D$11+D$12*$F175</f>
        <v>0.6455960998140009</v>
      </c>
      <c r="Q175" s="96">
        <f>+C175-15018.5</f>
        <v>36561.803200000002</v>
      </c>
      <c r="S175" s="1">
        <f>G175</f>
        <v>0.64697700000397163</v>
      </c>
      <c r="T175" s="26"/>
    </row>
    <row r="176" spans="1:33">
      <c r="A176" s="30" t="s">
        <v>124</v>
      </c>
      <c r="B176" s="28" t="s">
        <v>47</v>
      </c>
      <c r="C176" s="29">
        <v>51602.356</v>
      </c>
      <c r="D176" s="29">
        <v>4.0000000000000002E-4</v>
      </c>
      <c r="E176" s="1">
        <f>+(C176-C$7)/C$8</f>
        <v>3254.7053295965989</v>
      </c>
      <c r="F176" s="1">
        <f>ROUND(2*E176,0)/2</f>
        <v>3254.5</v>
      </c>
      <c r="G176" s="1">
        <f>+C176-(C$7+F176*C$8)</f>
        <v>0.64687340000091353</v>
      </c>
      <c r="H176" s="23"/>
      <c r="J176" s="25"/>
      <c r="K176" s="1">
        <f>G176</f>
        <v>0.64687340000091353</v>
      </c>
      <c r="O176" s="1">
        <f ca="1">+C$11+C$12*$F176</f>
        <v>8.9429926044610683E-3</v>
      </c>
      <c r="P176" s="1">
        <f ca="1">+D$11+D$12*$F176</f>
        <v>0.64527609259597485</v>
      </c>
      <c r="Q176" s="96">
        <f>+C176-15018.5</f>
        <v>36583.856</v>
      </c>
      <c r="S176" s="1">
        <f>G176</f>
        <v>0.64687340000091353</v>
      </c>
      <c r="T176" s="26"/>
    </row>
    <row r="177" spans="1:20">
      <c r="A177" s="20" t="s">
        <v>122</v>
      </c>
      <c r="B177" s="21" t="s">
        <v>47</v>
      </c>
      <c r="C177" s="22">
        <v>51602.368999999999</v>
      </c>
      <c r="D177" s="23"/>
      <c r="E177" s="24">
        <f>+(C177-C$7)/C$8</f>
        <v>3254.7094560373453</v>
      </c>
      <c r="F177" s="1">
        <f>ROUND(2*E177,0)/2</f>
        <v>3254.5</v>
      </c>
      <c r="G177" s="1">
        <f>+C177-(C$7+F177*C$8)</f>
        <v>0.659873399999924</v>
      </c>
      <c r="H177" s="23"/>
      <c r="I177" s="1">
        <f>G177</f>
        <v>0.659873399999924</v>
      </c>
      <c r="J177" s="25"/>
      <c r="O177" s="1">
        <f ca="1">+C$11+C$12*$F177</f>
        <v>8.9429926044610683E-3</v>
      </c>
      <c r="P177" s="1">
        <f ca="1">+D$11+D$12*$F177</f>
        <v>0.64527609259597485</v>
      </c>
      <c r="Q177" s="96">
        <f>+C177-15018.5</f>
        <v>36583.868999999999</v>
      </c>
      <c r="S177" s="1">
        <f>G177</f>
        <v>0.659873399999924</v>
      </c>
      <c r="T177" s="26"/>
    </row>
    <row r="178" spans="1:20">
      <c r="A178" s="20" t="s">
        <v>122</v>
      </c>
      <c r="B178" s="21" t="s">
        <v>40</v>
      </c>
      <c r="C178" s="22">
        <v>51625.343000000001</v>
      </c>
      <c r="D178" s="23"/>
      <c r="E178" s="24">
        <f>+(C178-C$7)/C$8</f>
        <v>3262.001829092475</v>
      </c>
      <c r="F178" s="1">
        <f>ROUND(2*E178,0)/2</f>
        <v>3262</v>
      </c>
      <c r="G178" s="1">
        <f>+C178-(C$7+F178*C$8)</f>
        <v>5.7624000037321821E-3</v>
      </c>
      <c r="H178" s="23"/>
      <c r="I178" s="1">
        <f>G178</f>
        <v>5.7624000037321821E-3</v>
      </c>
      <c r="J178" s="25"/>
      <c r="O178" s="1">
        <f ca="1">+C$11+C$12*$F178</f>
        <v>8.9505599138508165E-3</v>
      </c>
      <c r="P178" s="1">
        <f ca="1">+D$11+D$12*$F178</f>
        <v>0.64493322771951844</v>
      </c>
      <c r="Q178" s="96">
        <f>+C178-15018.5</f>
        <v>36606.843000000001</v>
      </c>
      <c r="R178" s="1">
        <f>G178</f>
        <v>5.7624000037321821E-3</v>
      </c>
      <c r="T178" s="26"/>
    </row>
    <row r="179" spans="1:20">
      <c r="A179" s="20" t="s">
        <v>125</v>
      </c>
      <c r="B179" s="21" t="s">
        <v>40</v>
      </c>
      <c r="C179" s="22">
        <v>51625.343000000001</v>
      </c>
      <c r="D179" s="23"/>
      <c r="E179" s="24">
        <f>+(C179-C$7)/C$8</f>
        <v>3262.001829092475</v>
      </c>
      <c r="F179" s="1">
        <f>ROUND(2*E179,0)/2</f>
        <v>3262</v>
      </c>
      <c r="G179" s="1">
        <f>+C179-(C$7+F179*C$8)</f>
        <v>5.7624000037321821E-3</v>
      </c>
      <c r="H179" s="23"/>
      <c r="I179" s="1">
        <f>G179</f>
        <v>5.7624000037321821E-3</v>
      </c>
      <c r="J179" s="25"/>
      <c r="O179" s="1">
        <f ca="1">+C$11+C$12*$F179</f>
        <v>8.9505599138508165E-3</v>
      </c>
      <c r="P179" s="1">
        <f ca="1">+D$11+D$12*$F179</f>
        <v>0.64493322771951844</v>
      </c>
      <c r="Q179" s="96">
        <f>+C179-15018.5</f>
        <v>36606.843000000001</v>
      </c>
      <c r="R179" s="1">
        <f>G179</f>
        <v>5.7624000037321821E-3</v>
      </c>
      <c r="T179" s="26"/>
    </row>
    <row r="180" spans="1:20">
      <c r="A180" s="20" t="s">
        <v>126</v>
      </c>
      <c r="B180" s="21" t="s">
        <v>40</v>
      </c>
      <c r="C180" s="22">
        <v>51987.646000000001</v>
      </c>
      <c r="D180" s="23"/>
      <c r="E180" s="24">
        <f>+(C180-C$7)/C$8</f>
        <v>3377.0035107757885</v>
      </c>
      <c r="F180" s="1">
        <f>ROUND(2*E180,0)/2</f>
        <v>3377</v>
      </c>
      <c r="G180" s="1">
        <f>+C180-(C$7+F180*C$8)</f>
        <v>1.1060400000133086E-2</v>
      </c>
      <c r="H180" s="23"/>
      <c r="I180" s="1">
        <f>G180</f>
        <v>1.1060400000133086E-2</v>
      </c>
      <c r="J180" s="25"/>
      <c r="O180" s="1">
        <f ca="1">+C$11+C$12*$F180</f>
        <v>9.066591991160295E-3</v>
      </c>
      <c r="P180" s="1">
        <f ca="1">+D$11+D$12*$F180</f>
        <v>0.63967596628052004</v>
      </c>
      <c r="Q180" s="96">
        <f>+C180-15018.5</f>
        <v>36969.146000000001</v>
      </c>
      <c r="R180" s="1">
        <f>G180</f>
        <v>1.1060400000133086E-2</v>
      </c>
      <c r="T180" s="26"/>
    </row>
    <row r="181" spans="1:20">
      <c r="A181" s="30" t="s">
        <v>127</v>
      </c>
      <c r="B181" s="35"/>
      <c r="C181" s="29">
        <v>52296.385199999997</v>
      </c>
      <c r="D181" s="29">
        <v>4.0000000000000002E-4</v>
      </c>
      <c r="E181" s="1">
        <f>+(C181-C$7)/C$8</f>
        <v>3475.0030503919675</v>
      </c>
      <c r="F181" s="1">
        <f>ROUND(2*E181,0)/2</f>
        <v>3475</v>
      </c>
      <c r="G181" s="1">
        <f>+C181-(C$7+F181*C$8)</f>
        <v>9.6100000009755604E-3</v>
      </c>
      <c r="H181" s="23"/>
      <c r="I181" s="25"/>
      <c r="J181" s="25"/>
      <c r="K181" s="1">
        <f>G181</f>
        <v>9.6100000009755604E-3</v>
      </c>
      <c r="O181" s="1">
        <f ca="1">+C$11+C$12*$F181</f>
        <v>9.1654715005196792E-3</v>
      </c>
      <c r="P181" s="1">
        <f ca="1">+D$11+D$12*$F181</f>
        <v>0.6351958652281563</v>
      </c>
      <c r="Q181" s="96">
        <f>+C181-15018.5</f>
        <v>37277.885199999997</v>
      </c>
      <c r="R181" s="1">
        <f>G181</f>
        <v>9.6100000009755604E-3</v>
      </c>
      <c r="T181" s="26"/>
    </row>
    <row r="182" spans="1:20">
      <c r="A182" s="20" t="s">
        <v>128</v>
      </c>
      <c r="B182" s="21" t="s">
        <v>40</v>
      </c>
      <c r="C182" s="22">
        <v>52337.340600000003</v>
      </c>
      <c r="D182" s="23"/>
      <c r="E182" s="24">
        <f>+(C182-C$7)/C$8</f>
        <v>3488.0030528043499</v>
      </c>
      <c r="F182" s="1">
        <f>ROUND(2*E182,0)/2</f>
        <v>3488</v>
      </c>
      <c r="G182" s="1">
        <f>+C182-(C$7+F182*C$8)</f>
        <v>9.6176000079140067E-3</v>
      </c>
      <c r="H182" s="23"/>
      <c r="I182" s="25"/>
      <c r="J182" s="25"/>
      <c r="K182" s="1">
        <f>G182</f>
        <v>9.6176000079140067E-3</v>
      </c>
      <c r="O182" s="1">
        <f ca="1">+C$11+C$12*$F182</f>
        <v>9.1785881701285758E-3</v>
      </c>
      <c r="P182" s="1">
        <f ca="1">+D$11+D$12*$F182</f>
        <v>0.63460156610896512</v>
      </c>
      <c r="Q182" s="96">
        <f>+C182-15018.5</f>
        <v>37318.840600000003</v>
      </c>
      <c r="R182" s="1">
        <f>G182</f>
        <v>9.6176000079140067E-3</v>
      </c>
      <c r="T182" s="26"/>
    </row>
    <row r="183" spans="1:20">
      <c r="A183" s="30" t="s">
        <v>127</v>
      </c>
      <c r="B183" s="28" t="s">
        <v>47</v>
      </c>
      <c r="C183" s="29">
        <v>52692.3848</v>
      </c>
      <c r="D183" s="29">
        <v>1.9E-3</v>
      </c>
      <c r="E183" s="1">
        <f>+(C183-C$7)/C$8</f>
        <v>3600.7006569420646</v>
      </c>
      <c r="F183" s="1">
        <f>ROUND(2*E183,0)/2</f>
        <v>3600.5</v>
      </c>
      <c r="G183" s="1">
        <f>+C183-(C$7+F183*C$8)</f>
        <v>0.63215260000288254</v>
      </c>
      <c r="H183" s="23"/>
      <c r="I183" s="25"/>
      <c r="J183" s="25"/>
      <c r="K183" s="1">
        <f>G183</f>
        <v>0.63215260000288254</v>
      </c>
      <c r="O183" s="1">
        <f ca="1">+C$11+C$12*$F183</f>
        <v>9.2920978109748073E-3</v>
      </c>
      <c r="P183" s="1">
        <f ca="1">+D$11+D$12*$F183</f>
        <v>0.62945859296211892</v>
      </c>
      <c r="Q183" s="96">
        <f>+C183-15018.5</f>
        <v>37673.8848</v>
      </c>
      <c r="S183" s="1">
        <f>G183</f>
        <v>0.63215260000288254</v>
      </c>
      <c r="T183" s="26"/>
    </row>
    <row r="184" spans="1:20">
      <c r="A184" s="30" t="s">
        <v>127</v>
      </c>
      <c r="B184" s="35"/>
      <c r="C184" s="29">
        <v>52693.338300000003</v>
      </c>
      <c r="D184" s="29">
        <v>2.9999999999999997E-4</v>
      </c>
      <c r="E184" s="1">
        <f>+(C184-C$7)/C$8</f>
        <v>3601.0033154999164</v>
      </c>
      <c r="F184" s="1">
        <f>ROUND(2*E184,0)/2</f>
        <v>3601</v>
      </c>
      <c r="G184" s="1">
        <f>+C184-(C$7+F184*C$8)</f>
        <v>1.0445200008689426E-2</v>
      </c>
      <c r="H184" s="23"/>
      <c r="I184" s="25"/>
      <c r="J184" s="25"/>
      <c r="K184" s="1">
        <f>G184</f>
        <v>1.0445200008689426E-2</v>
      </c>
      <c r="O184" s="1">
        <f ca="1">+C$11+C$12*$F184</f>
        <v>9.2926022982674564E-3</v>
      </c>
      <c r="P184" s="1">
        <f ca="1">+D$11+D$12*$F184</f>
        <v>0.62943573530368857</v>
      </c>
      <c r="Q184" s="96">
        <f>+C184-15018.5</f>
        <v>37674.838300000003</v>
      </c>
      <c r="R184" s="1">
        <f>G184</f>
        <v>1.0445200008689426E-2</v>
      </c>
      <c r="T184" s="26"/>
    </row>
    <row r="185" spans="1:20">
      <c r="A185" s="20" t="s">
        <v>129</v>
      </c>
      <c r="B185" s="21" t="s">
        <v>40</v>
      </c>
      <c r="C185" s="22">
        <v>52715.39</v>
      </c>
      <c r="D185" s="23"/>
      <c r="E185" s="24">
        <f>+(C185-C$7)/C$8</f>
        <v>3608.0029334549859</v>
      </c>
      <c r="F185" s="1">
        <f>ROUND(2*E185,0)/2</f>
        <v>3608</v>
      </c>
      <c r="G185" s="1">
        <f>+C185-(C$7+F185*C$8)</f>
        <v>9.2416000043158419E-3</v>
      </c>
      <c r="H185" s="23"/>
      <c r="I185" s="25"/>
      <c r="J185" s="25"/>
      <c r="K185" s="1">
        <f>G185</f>
        <v>9.2416000043158419E-3</v>
      </c>
      <c r="O185" s="1">
        <f ca="1">+C$11+C$12*$F185</f>
        <v>9.2996651203645555E-3</v>
      </c>
      <c r="P185" s="1">
        <f ca="1">+D$11+D$12*$F185</f>
        <v>0.62911572808566252</v>
      </c>
      <c r="Q185" s="96">
        <f>+C185-15018.5</f>
        <v>37696.89</v>
      </c>
      <c r="R185" s="1">
        <f>G185</f>
        <v>9.2416000043158419E-3</v>
      </c>
      <c r="T185" s="26"/>
    </row>
    <row r="186" spans="1:20">
      <c r="A186" s="20" t="s">
        <v>130</v>
      </c>
      <c r="B186" s="21" t="s">
        <v>40</v>
      </c>
      <c r="C186" s="22">
        <v>52715.391000000003</v>
      </c>
      <c r="D186" s="23"/>
      <c r="E186" s="24">
        <f>+(C186-C$7)/C$8</f>
        <v>3608.0032508735057</v>
      </c>
      <c r="F186" s="1">
        <f>ROUND(2*E186,0)/2</f>
        <v>3608</v>
      </c>
      <c r="G186" s="1">
        <f>+C186-(C$7+F186*C$8)</f>
        <v>1.0241600008157548E-2</v>
      </c>
      <c r="H186" s="23"/>
      <c r="I186" s="25"/>
      <c r="J186" s="25"/>
      <c r="K186" s="1">
        <f>G186</f>
        <v>1.0241600008157548E-2</v>
      </c>
      <c r="O186" s="1">
        <f ca="1">+C$11+C$12*$F186</f>
        <v>9.2996651203645555E-3</v>
      </c>
      <c r="P186" s="1">
        <f ca="1">+D$11+D$12*$F186</f>
        <v>0.62911572808566252</v>
      </c>
      <c r="Q186" s="96">
        <f>+C186-15018.5</f>
        <v>37696.891000000003</v>
      </c>
      <c r="R186" s="1">
        <f>G186</f>
        <v>1.0241600008157548E-2</v>
      </c>
      <c r="T186" s="26"/>
    </row>
    <row r="187" spans="1:20">
      <c r="A187" s="24" t="s">
        <v>127</v>
      </c>
      <c r="B187" s="31"/>
      <c r="C187" s="23">
        <v>52715.391300000003</v>
      </c>
      <c r="D187" s="23">
        <v>1E-4</v>
      </c>
      <c r="E187" s="1">
        <f>+(C187-C$7)/C$8</f>
        <v>3608.0033460990617</v>
      </c>
      <c r="F187" s="1">
        <f>ROUND(2*E187,0)/2</f>
        <v>3608</v>
      </c>
      <c r="G187" s="1">
        <f>+C187-(C$7+F187*C$8)</f>
        <v>1.0541600007854868E-2</v>
      </c>
      <c r="H187" s="23"/>
      <c r="I187" s="25"/>
      <c r="J187" s="25"/>
      <c r="K187" s="1">
        <f>G187</f>
        <v>1.0541600007854868E-2</v>
      </c>
      <c r="O187" s="1">
        <f ca="1">+C$11+C$12*$F187</f>
        <v>9.2996651203645555E-3</v>
      </c>
      <c r="P187" s="1">
        <f ca="1">+D$11+D$12*$F187</f>
        <v>0.62911572808566252</v>
      </c>
      <c r="Q187" s="96">
        <f>+C187-15018.5</f>
        <v>37696.891300000003</v>
      </c>
      <c r="R187" s="1">
        <f>G187</f>
        <v>1.0541600007854868E-2</v>
      </c>
      <c r="T187" s="26"/>
    </row>
    <row r="188" spans="1:20">
      <c r="A188" s="36" t="s">
        <v>131</v>
      </c>
      <c r="B188" s="31"/>
      <c r="C188" s="37">
        <v>52939.0726</v>
      </c>
      <c r="D188" s="37">
        <v>4.0000000000000002E-4</v>
      </c>
      <c r="E188" s="1">
        <f>+(C188-C$7)/C$8</f>
        <v>3679.0039330693858</v>
      </c>
      <c r="F188" s="1">
        <f>ROUND(2*E188,0)/2</f>
        <v>3679</v>
      </c>
      <c r="G188" s="1">
        <f>+C188-(C$7+F188*C$8)</f>
        <v>1.2390800002322067E-2</v>
      </c>
      <c r="H188" s="23"/>
      <c r="I188" s="25"/>
      <c r="J188" s="25"/>
      <c r="K188" s="1">
        <f>G188</f>
        <v>1.2390800002322067E-2</v>
      </c>
      <c r="O188" s="1">
        <f ca="1">+C$11+C$12*$F188</f>
        <v>9.3713023159208431E-3</v>
      </c>
      <c r="P188" s="1">
        <f ca="1">+D$11+D$12*$F188</f>
        <v>0.62586994058854173</v>
      </c>
      <c r="Q188" s="96">
        <f>+C188-15018.5</f>
        <v>37920.5726</v>
      </c>
      <c r="R188" s="1">
        <f>G188</f>
        <v>1.2390800002322067E-2</v>
      </c>
      <c r="T188" s="26"/>
    </row>
    <row r="189" spans="1:20">
      <c r="A189" s="30" t="s">
        <v>131</v>
      </c>
      <c r="B189" s="38"/>
      <c r="C189" s="33">
        <v>52939.0726</v>
      </c>
      <c r="D189" s="33">
        <v>4.0000000000000002E-4</v>
      </c>
      <c r="E189" s="1">
        <f>+(C189-C$7)/C$8</f>
        <v>3679.0039330693858</v>
      </c>
      <c r="F189" s="1">
        <f>ROUND(2*E189,0)/2</f>
        <v>3679</v>
      </c>
      <c r="G189" s="1">
        <f>+C189-(C$7+F189*C$8)</f>
        <v>1.2390800002322067E-2</v>
      </c>
      <c r="H189" s="23"/>
      <c r="I189" s="25"/>
      <c r="J189" s="25"/>
      <c r="K189" s="1">
        <f>G189</f>
        <v>1.2390800002322067E-2</v>
      </c>
      <c r="O189" s="1">
        <f ca="1">+C$11+C$12*$F189</f>
        <v>9.3713023159208431E-3</v>
      </c>
      <c r="P189" s="1">
        <f ca="1">+D$11+D$12*$F189</f>
        <v>0.62586994058854173</v>
      </c>
      <c r="Q189" s="96">
        <f>+C189-15018.5</f>
        <v>37920.5726</v>
      </c>
      <c r="R189" s="1">
        <f>G189</f>
        <v>1.2390800002322067E-2</v>
      </c>
      <c r="T189" s="26"/>
    </row>
    <row r="190" spans="1:20">
      <c r="A190" s="20" t="s">
        <v>126</v>
      </c>
      <c r="B190" s="21" t="s">
        <v>40</v>
      </c>
      <c r="C190" s="22">
        <v>53354.926599999999</v>
      </c>
      <c r="D190" s="23"/>
      <c r="E190" s="24">
        <f>+(C190-C$7)/C$8</f>
        <v>3811.0036938627895</v>
      </c>
      <c r="F190" s="1">
        <f>ROUND(2*E190,0)/2</f>
        <v>3811</v>
      </c>
      <c r="G190" s="1">
        <f>+C190-(C$7+F190*C$8)</f>
        <v>1.1637199997494463E-2</v>
      </c>
      <c r="H190" s="23"/>
      <c r="I190" s="25"/>
      <c r="J190" s="25"/>
      <c r="K190" s="1">
        <f>G190</f>
        <v>1.1637199997494463E-2</v>
      </c>
      <c r="O190" s="1">
        <f ca="1">+C$11+C$12*$F190</f>
        <v>9.5044869611804195E-3</v>
      </c>
      <c r="P190" s="1">
        <f ca="1">+D$11+D$12*$F190</f>
        <v>0.61983551876290888</v>
      </c>
      <c r="Q190" s="96">
        <f>+C190-15018.5</f>
        <v>38336.426599999999</v>
      </c>
      <c r="R190" s="1">
        <f>G190</f>
        <v>1.1637199997494463E-2</v>
      </c>
      <c r="T190" s="26"/>
    </row>
    <row r="191" spans="1:20">
      <c r="A191" s="27" t="s">
        <v>132</v>
      </c>
      <c r="B191" s="25" t="s">
        <v>47</v>
      </c>
      <c r="C191" s="23">
        <v>53385.466200000003</v>
      </c>
      <c r="D191" s="23">
        <v>1.6999999999999999E-3</v>
      </c>
      <c r="E191" s="1">
        <f>+(C191-C$7)/C$8</f>
        <v>3820.6975284651421</v>
      </c>
      <c r="F191" s="1">
        <f>ROUND(2*E191,0)/2</f>
        <v>3820.5</v>
      </c>
      <c r="G191" s="1">
        <f>+C191-(C$7+F191*C$8)</f>
        <v>0.62229660000593867</v>
      </c>
      <c r="H191" s="23"/>
      <c r="I191" s="25"/>
      <c r="J191" s="25"/>
      <c r="K191" s="1">
        <f>G191</f>
        <v>0.62229660000593867</v>
      </c>
      <c r="O191" s="1">
        <f ca="1">+C$11+C$12*$F191</f>
        <v>9.5140722197407691E-3</v>
      </c>
      <c r="P191" s="1">
        <f ca="1">+D$11+D$12*$F191</f>
        <v>0.61940122325273073</v>
      </c>
      <c r="Q191" s="96">
        <f>+C191-15018.5</f>
        <v>38366.966200000003</v>
      </c>
      <c r="S191" s="1">
        <f>G191</f>
        <v>0.62229660000593867</v>
      </c>
      <c r="T191" s="26"/>
    </row>
    <row r="192" spans="1:20">
      <c r="A192" s="39" t="s">
        <v>133</v>
      </c>
      <c r="B192" s="40" t="s">
        <v>40</v>
      </c>
      <c r="C192" s="39">
        <v>53682.570449999999</v>
      </c>
      <c r="D192" s="39">
        <v>1E-4</v>
      </c>
      <c r="E192" s="1">
        <f>+(C192-C$7)/C$8</f>
        <v>3915.0039194838732</v>
      </c>
      <c r="F192" s="1">
        <f>ROUND(2*E192,0)/2</f>
        <v>3915</v>
      </c>
      <c r="G192" s="1">
        <f>+C192-(C$7+F192*C$8)</f>
        <v>1.2348000003839843E-2</v>
      </c>
      <c r="H192" s="23"/>
      <c r="I192" s="25"/>
      <c r="J192" s="25"/>
      <c r="K192" s="1">
        <f>G192</f>
        <v>1.2348000003839843E-2</v>
      </c>
      <c r="O192" s="1">
        <f ca="1">+C$11+C$12*$F192</f>
        <v>9.6094203180516029E-3</v>
      </c>
      <c r="P192" s="1">
        <f ca="1">+D$11+D$12*$F192</f>
        <v>0.6150811258093799</v>
      </c>
      <c r="Q192" s="96">
        <f>+C192-15018.5</f>
        <v>38664.070449999999</v>
      </c>
      <c r="R192" s="1">
        <f>G192</f>
        <v>1.2348000003839843E-2</v>
      </c>
      <c r="T192" s="26"/>
    </row>
    <row r="193" spans="1:20">
      <c r="A193" s="20" t="s">
        <v>126</v>
      </c>
      <c r="B193" s="21" t="s">
        <v>40</v>
      </c>
      <c r="C193" s="22">
        <v>53685.721400000002</v>
      </c>
      <c r="D193" s="23"/>
      <c r="E193" s="24">
        <f>+(C193-C$7)/C$8</f>
        <v>3916.0040893662654</v>
      </c>
      <c r="F193" s="1">
        <f>ROUND(2*E193,0)/2</f>
        <v>3916</v>
      </c>
      <c r="G193" s="1">
        <f>+C193-(C$7+F193*C$8)</f>
        <v>1.2883200004580431E-2</v>
      </c>
      <c r="H193" s="23"/>
      <c r="I193" s="25"/>
      <c r="J193" s="25"/>
      <c r="K193" s="1">
        <f>G193</f>
        <v>1.2883200004580431E-2</v>
      </c>
      <c r="O193" s="1">
        <f ca="1">+C$11+C$12*$F193</f>
        <v>9.610429292636901E-3</v>
      </c>
      <c r="P193" s="1">
        <f ca="1">+D$11+D$12*$F193</f>
        <v>0.61503541049251909</v>
      </c>
      <c r="Q193" s="96">
        <f>+C193-15018.5</f>
        <v>38667.221400000002</v>
      </c>
      <c r="R193" s="1">
        <f>G193</f>
        <v>1.2883200004580431E-2</v>
      </c>
      <c r="T193" s="26"/>
    </row>
    <row r="194" spans="1:20">
      <c r="A194" s="41" t="s">
        <v>134</v>
      </c>
      <c r="B194" s="42"/>
      <c r="C194" s="39">
        <v>53701.472800000003</v>
      </c>
      <c r="D194" s="39">
        <v>8.9999999999999998E-4</v>
      </c>
      <c r="E194" s="1">
        <f>+(C194-C$7)/C$8</f>
        <v>3921.0038754261836</v>
      </c>
      <c r="F194" s="1">
        <f>ROUND(2*E194,0)/2</f>
        <v>3921</v>
      </c>
      <c r="G194" s="1">
        <f>+C194-(C$7+F194*C$8)</f>
        <v>1.2209200009237975E-2</v>
      </c>
      <c r="H194" s="23"/>
      <c r="I194" s="25"/>
      <c r="J194" s="25"/>
      <c r="K194" s="1">
        <f>G194</f>
        <v>1.2209200009237975E-2</v>
      </c>
      <c r="O194" s="1">
        <f ca="1">+C$11+C$12*$F194</f>
        <v>9.6154741655634021E-3</v>
      </c>
      <c r="P194" s="1">
        <f ca="1">+D$11+D$12*$F194</f>
        <v>0.61480683390821478</v>
      </c>
      <c r="Q194" s="96">
        <f>+C194-15018.5</f>
        <v>38682.972800000003</v>
      </c>
      <c r="R194" s="1">
        <f>G194</f>
        <v>1.2209200009237975E-2</v>
      </c>
      <c r="T194" s="26"/>
    </row>
    <row r="195" spans="1:20">
      <c r="A195" s="41" t="s">
        <v>134</v>
      </c>
      <c r="B195" s="40" t="s">
        <v>47</v>
      </c>
      <c r="C195" s="39">
        <v>53760.360200000003</v>
      </c>
      <c r="D195" s="39">
        <v>1.1000000000000001E-3</v>
      </c>
      <c r="E195" s="1">
        <f>+(C195-C$7)/C$8</f>
        <v>3939.6958267209784</v>
      </c>
      <c r="F195" s="1">
        <f>ROUND(2*E195,0)/2</f>
        <v>3939.5</v>
      </c>
      <c r="G195" s="1">
        <f>+C195-(C$7+F195*C$8)</f>
        <v>0.61693540000851499</v>
      </c>
      <c r="H195" s="23"/>
      <c r="I195" s="25"/>
      <c r="J195" s="25"/>
      <c r="K195" s="1">
        <f>G195</f>
        <v>0.61693540000851499</v>
      </c>
      <c r="O195" s="1">
        <f ca="1">+C$11+C$12*$F195</f>
        <v>9.6341401953914489E-3</v>
      </c>
      <c r="P195" s="1">
        <f ca="1">+D$11+D$12*$F195</f>
        <v>0.61396110054628894</v>
      </c>
      <c r="Q195" s="96">
        <f>+C195-15018.5</f>
        <v>38741.860200000003</v>
      </c>
      <c r="S195" s="1">
        <f>G195</f>
        <v>0.61693540000851499</v>
      </c>
      <c r="T195" s="26"/>
    </row>
    <row r="196" spans="1:20">
      <c r="A196" s="20" t="s">
        <v>135</v>
      </c>
      <c r="B196" s="21" t="s">
        <v>40</v>
      </c>
      <c r="C196" s="22">
        <v>53764.468000000001</v>
      </c>
      <c r="D196" s="23"/>
      <c r="E196" s="24">
        <f>+(C196-C$7)/C$8</f>
        <v>3940.9997185132584</v>
      </c>
      <c r="F196" s="1">
        <f>ROUND(2*E196,0)/2</f>
        <v>3941</v>
      </c>
      <c r="G196" s="1">
        <f>+C196-(C$7+F196*C$8)</f>
        <v>-8.8679999316809699E-4</v>
      </c>
      <c r="H196" s="23"/>
      <c r="I196" s="25"/>
      <c r="J196" s="25"/>
      <c r="K196" s="1">
        <f>G196</f>
        <v>-8.8679999316809699E-4</v>
      </c>
      <c r="O196" s="1">
        <f ca="1">+C$11+C$12*$F196</f>
        <v>9.6356536572693979E-3</v>
      </c>
      <c r="P196" s="1">
        <f ca="1">+D$11+D$12*$F196</f>
        <v>0.61389252757099766</v>
      </c>
      <c r="Q196" s="96">
        <f>+C196-15018.5</f>
        <v>38745.968000000001</v>
      </c>
      <c r="R196" s="1">
        <f>G196</f>
        <v>-8.8679999316809699E-4</v>
      </c>
      <c r="T196" s="26"/>
    </row>
    <row r="197" spans="1:20">
      <c r="A197" s="41" t="s">
        <v>134</v>
      </c>
      <c r="B197" s="42"/>
      <c r="C197" s="39">
        <v>53764.481299999999</v>
      </c>
      <c r="D197" s="39">
        <v>5.0000000000000001E-4</v>
      </c>
      <c r="E197" s="1">
        <f>+(C197-C$7)/C$8</f>
        <v>3941.0039401795607</v>
      </c>
      <c r="F197" s="1">
        <f>ROUND(2*E197,0)/2</f>
        <v>3941</v>
      </c>
      <c r="G197" s="1">
        <f>+C197-(C$7+F197*C$8)</f>
        <v>1.2413200005539693E-2</v>
      </c>
      <c r="H197" s="23"/>
      <c r="I197" s="25"/>
      <c r="J197" s="25"/>
      <c r="K197" s="1">
        <f>G197</f>
        <v>1.2413200005539693E-2</v>
      </c>
      <c r="O197" s="1">
        <f ca="1">+C$11+C$12*$F197</f>
        <v>9.6356536572693979E-3</v>
      </c>
      <c r="P197" s="1">
        <f ca="1">+D$11+D$12*$F197</f>
        <v>0.61389252757099766</v>
      </c>
      <c r="Q197" s="96">
        <f>+C197-15018.5</f>
        <v>38745.981299999999</v>
      </c>
      <c r="R197" s="1">
        <f>G197</f>
        <v>1.2413200005539693E-2</v>
      </c>
      <c r="T197" s="26"/>
    </row>
    <row r="198" spans="1:20">
      <c r="A198" s="20" t="s">
        <v>136</v>
      </c>
      <c r="B198" s="21" t="s">
        <v>40</v>
      </c>
      <c r="C198" s="22">
        <v>54073.221599999997</v>
      </c>
      <c r="D198" s="23"/>
      <c r="E198" s="24">
        <f>+(C198-C$7)/C$8</f>
        <v>4039.0038289561107</v>
      </c>
      <c r="F198" s="1">
        <f>ROUND(2*E198,0)/2</f>
        <v>4039</v>
      </c>
      <c r="G198" s="1">
        <f>+C198-(C$7+F198*C$8)</f>
        <v>1.2062800000421703E-2</v>
      </c>
      <c r="H198" s="23"/>
      <c r="I198" s="25"/>
      <c r="J198" s="25"/>
      <c r="K198" s="1">
        <f>G198</f>
        <v>1.2062800000421703E-2</v>
      </c>
      <c r="O198" s="1">
        <f ca="1">+C$11+C$12*$F198</f>
        <v>9.7345331666287803E-3</v>
      </c>
      <c r="P198" s="1">
        <f ca="1">+D$11+D$12*$F198</f>
        <v>0.60941242651863381</v>
      </c>
      <c r="Q198" s="96">
        <f>+C198-15018.5</f>
        <v>39054.721599999997</v>
      </c>
      <c r="R198" s="1">
        <f>G198</f>
        <v>1.2062800000421703E-2</v>
      </c>
      <c r="T198" s="26"/>
    </row>
    <row r="199" spans="1:20">
      <c r="A199" s="20" t="s">
        <v>126</v>
      </c>
      <c r="B199" s="21" t="s">
        <v>40</v>
      </c>
      <c r="C199" s="22">
        <v>54085.824200000003</v>
      </c>
      <c r="D199" s="23"/>
      <c r="E199" s="24">
        <f>+(C199-C$7)/C$8</f>
        <v>4043.0041275834551</v>
      </c>
      <c r="F199" s="1">
        <f>ROUND(2*E199,0)/2</f>
        <v>4043</v>
      </c>
      <c r="G199" s="1">
        <f>+C199-(C$7+F199*C$8)</f>
        <v>1.3003600004594773E-2</v>
      </c>
      <c r="H199" s="23"/>
      <c r="I199" s="25"/>
      <c r="J199" s="25"/>
      <c r="K199" s="1">
        <f>G199</f>
        <v>1.3003600004594773E-2</v>
      </c>
      <c r="O199" s="1">
        <f ca="1">+C$11+C$12*$F199</f>
        <v>9.7385690649699798E-3</v>
      </c>
      <c r="P199" s="1">
        <f ca="1">+D$11+D$12*$F199</f>
        <v>0.60922956525119043</v>
      </c>
      <c r="Q199" s="96">
        <f>+C199-15018.5</f>
        <v>39067.324200000003</v>
      </c>
      <c r="R199" s="1">
        <f>G199</f>
        <v>1.3003600004594773E-2</v>
      </c>
      <c r="T199" s="26"/>
    </row>
    <row r="200" spans="1:20">
      <c r="A200" s="30" t="s">
        <v>137</v>
      </c>
      <c r="B200" s="40" t="s">
        <v>47</v>
      </c>
      <c r="C200" s="39">
        <v>54097.448299999996</v>
      </c>
      <c r="D200" s="39">
        <v>5.0000000000000001E-4</v>
      </c>
      <c r="E200" s="1">
        <f>+(C200-C$7)/C$8</f>
        <v>4046.6938321899702</v>
      </c>
      <c r="F200" s="1">
        <f>ROUND(2*E200,0)/2</f>
        <v>4046.5</v>
      </c>
      <c r="G200" s="1">
        <f>+C200-(C$7+F200*C$8)</f>
        <v>0.61065180000150576</v>
      </c>
      <c r="H200" s="23"/>
      <c r="I200" s="25"/>
      <c r="J200" s="25"/>
      <c r="K200" s="1">
        <f>G200</f>
        <v>0.61065180000150576</v>
      </c>
      <c r="O200" s="1">
        <f ca="1">+C$11+C$12*$F200</f>
        <v>9.7421004760185302E-3</v>
      </c>
      <c r="P200" s="1">
        <f ca="1">+D$11+D$12*$F200</f>
        <v>0.60906956164217751</v>
      </c>
      <c r="Q200" s="96">
        <f>+C200-15018.5</f>
        <v>39078.948299999996</v>
      </c>
      <c r="S200" s="1">
        <f>G200</f>
        <v>0.61065180000150576</v>
      </c>
      <c r="T200" s="26"/>
    </row>
    <row r="201" spans="1:20">
      <c r="A201" s="20" t="s">
        <v>126</v>
      </c>
      <c r="B201" s="21" t="s">
        <v>40</v>
      </c>
      <c r="C201" s="22">
        <v>54104.726699999999</v>
      </c>
      <c r="D201" s="23"/>
      <c r="E201" s="24">
        <f>+(C201-C$7)/C$8</f>
        <v>4049.0041311385417</v>
      </c>
      <c r="F201" s="1">
        <f>ROUND(2*E201,0)/2</f>
        <v>4049</v>
      </c>
      <c r="G201" s="1">
        <f>+C201-(C$7+F201*C$8)</f>
        <v>1.3014800002565607E-2</v>
      </c>
      <c r="H201" s="23"/>
      <c r="I201" s="25"/>
      <c r="J201" s="25"/>
      <c r="K201" s="1">
        <f>G201</f>
        <v>1.3014800002565607E-2</v>
      </c>
      <c r="O201" s="1">
        <f ca="1">+C$11+C$12*$F201</f>
        <v>9.744622912481779E-3</v>
      </c>
      <c r="P201" s="1">
        <f ca="1">+D$11+D$12*$F201</f>
        <v>0.60895527335002531</v>
      </c>
      <c r="Q201" s="96">
        <f>+C201-15018.5</f>
        <v>39086.226699999999</v>
      </c>
      <c r="R201" s="1">
        <f>G201</f>
        <v>1.3014800002565607E-2</v>
      </c>
      <c r="T201" s="26"/>
    </row>
    <row r="202" spans="1:20">
      <c r="A202" s="36" t="s">
        <v>138</v>
      </c>
      <c r="B202" s="43" t="s">
        <v>47</v>
      </c>
      <c r="C202" s="36">
        <v>54457.573799999998</v>
      </c>
      <c r="D202" s="36">
        <v>1E-4</v>
      </c>
      <c r="E202" s="1">
        <f>+(C202-C$7)/C$8</f>
        <v>4161.0043350481974</v>
      </c>
      <c r="F202" s="1">
        <f>ROUND(2*E202,0)/2</f>
        <v>4161</v>
      </c>
      <c r="G202" s="1">
        <f>+C202-(C$7+F202*C$8)</f>
        <v>1.3657200004672632E-2</v>
      </c>
      <c r="H202" s="23"/>
      <c r="I202" s="25"/>
      <c r="J202" s="25"/>
      <c r="K202" s="1">
        <f>G202</f>
        <v>1.3657200004672632E-2</v>
      </c>
      <c r="O202" s="1">
        <f ca="1">+C$11+C$12*$F202</f>
        <v>9.857628066035358E-3</v>
      </c>
      <c r="P202" s="1">
        <f ca="1">+D$11+D$12*$F202</f>
        <v>0.60383515786160946</v>
      </c>
      <c r="Q202" s="96">
        <f>+C202-15018.5</f>
        <v>39439.073799999998</v>
      </c>
      <c r="R202" s="1">
        <f>G202</f>
        <v>1.3657200004672632E-2</v>
      </c>
      <c r="T202" s="26"/>
    </row>
    <row r="203" spans="1:20">
      <c r="A203" s="41" t="s">
        <v>139</v>
      </c>
      <c r="B203" s="40" t="s">
        <v>40</v>
      </c>
      <c r="C203" s="39">
        <v>54460.724000000002</v>
      </c>
      <c r="D203" s="39">
        <v>1E-4</v>
      </c>
      <c r="E203" s="24">
        <f>+(C203-C$7)/C$8</f>
        <v>4162.0042668667011</v>
      </c>
      <c r="F203" s="1">
        <f>ROUND(2*E203,0)/2</f>
        <v>4162</v>
      </c>
      <c r="G203" s="1">
        <f>+C203-(C$7+F203*C$8)</f>
        <v>1.3442400006169919E-2</v>
      </c>
      <c r="H203" s="23"/>
      <c r="I203" s="25"/>
      <c r="J203" s="25"/>
      <c r="K203" s="1">
        <f>G203</f>
        <v>1.3442400006169919E-2</v>
      </c>
      <c r="O203" s="1">
        <f ca="1">+C$11+C$12*$F203</f>
        <v>9.8586370406206596E-3</v>
      </c>
      <c r="P203" s="1">
        <f ca="1">+D$11+D$12*$F203</f>
        <v>0.60378944254474864</v>
      </c>
      <c r="Q203" s="96">
        <f>+C203-15018.5</f>
        <v>39442.224000000002</v>
      </c>
      <c r="R203" s="1">
        <f>G203</f>
        <v>1.3442400006169919E-2</v>
      </c>
      <c r="T203" s="26"/>
    </row>
    <row r="204" spans="1:20">
      <c r="A204" s="39" t="s">
        <v>140</v>
      </c>
      <c r="B204" s="40" t="s">
        <v>47</v>
      </c>
      <c r="C204" s="39">
        <v>54494.394999999997</v>
      </c>
      <c r="D204" s="39">
        <v>3.0000000000000001E-3</v>
      </c>
      <c r="E204" s="24">
        <f>+(C204-C$7)/C$8</f>
        <v>4172.6920658193958</v>
      </c>
      <c r="F204" s="1">
        <f>ROUND(2*E204,0)/2</f>
        <v>4172.5</v>
      </c>
      <c r="G204" s="1">
        <f>+C204-(C$7+F204*C$8)</f>
        <v>0.60508699999627424</v>
      </c>
      <c r="H204" s="23"/>
      <c r="I204" s="25"/>
      <c r="J204" s="25"/>
      <c r="K204" s="1">
        <f>G204</f>
        <v>0.60508699999627424</v>
      </c>
      <c r="O204" s="1">
        <f ca="1">+C$11+C$12*$F204</f>
        <v>9.8692312737663074E-3</v>
      </c>
      <c r="P204" s="1">
        <f ca="1">+D$11+D$12*$F204</f>
        <v>0.60330943171770968</v>
      </c>
      <c r="Q204" s="96">
        <f>+C204-15018.5</f>
        <v>39475.894999999997</v>
      </c>
      <c r="S204" s="1">
        <f>G204</f>
        <v>0.60508699999627424</v>
      </c>
      <c r="T204" s="26"/>
    </row>
    <row r="205" spans="1:20">
      <c r="A205" s="20" t="s">
        <v>141</v>
      </c>
      <c r="B205" s="21" t="s">
        <v>47</v>
      </c>
      <c r="C205" s="22">
        <v>54494.395700000001</v>
      </c>
      <c r="D205" s="23"/>
      <c r="E205" s="24">
        <f>+(C205-C$7)/C$8</f>
        <v>4172.6922880123602</v>
      </c>
      <c r="F205" s="1">
        <f>ROUND(2*E205,0)/2</f>
        <v>4172.5</v>
      </c>
      <c r="G205" s="1">
        <f>+C205-(C$7+F205*C$8)</f>
        <v>0.60578700000041863</v>
      </c>
      <c r="H205" s="23"/>
      <c r="I205" s="25"/>
      <c r="J205" s="25"/>
      <c r="K205" s="1">
        <f>G205</f>
        <v>0.60578700000041863</v>
      </c>
      <c r="O205" s="1">
        <f ca="1">+C$11+C$12*$F205</f>
        <v>9.8692312737663074E-3</v>
      </c>
      <c r="P205" s="1">
        <f ca="1">+D$11+D$12*$F205</f>
        <v>0.60330943171770968</v>
      </c>
      <c r="Q205" s="96">
        <f>+C205-15018.5</f>
        <v>39475.895700000001</v>
      </c>
      <c r="S205" s="1">
        <f>G205</f>
        <v>0.60578700000041863</v>
      </c>
      <c r="T205" s="26"/>
    </row>
    <row r="206" spans="1:20">
      <c r="A206" s="41" t="s">
        <v>139</v>
      </c>
      <c r="B206" s="40" t="s">
        <v>40</v>
      </c>
      <c r="C206" s="39">
        <v>54523.732600000003</v>
      </c>
      <c r="D206" s="39">
        <v>1E-4</v>
      </c>
      <c r="E206" s="24">
        <f>+(C206-C$7)/C$8</f>
        <v>4182.0043633619307</v>
      </c>
      <c r="F206" s="1">
        <f>ROUND(2*E206,0)/2</f>
        <v>4182</v>
      </c>
      <c r="G206" s="1">
        <f>+C206-(C$7+F206*C$8)</f>
        <v>1.3746400007221382E-2</v>
      </c>
      <c r="H206" s="23"/>
      <c r="I206" s="25"/>
      <c r="J206" s="25"/>
      <c r="K206" s="1">
        <f>G206</f>
        <v>1.3746400007221382E-2</v>
      </c>
      <c r="O206" s="1">
        <f ca="1">+C$11+C$12*$F206</f>
        <v>9.8788165323266553E-3</v>
      </c>
      <c r="P206" s="1">
        <f ca="1">+D$11+D$12*$F206</f>
        <v>0.60287513620753153</v>
      </c>
      <c r="Q206" s="96">
        <f>+C206-15018.5</f>
        <v>39505.232600000003</v>
      </c>
      <c r="R206" s="1">
        <f>G206</f>
        <v>1.3746400007221382E-2</v>
      </c>
      <c r="T206" s="26"/>
    </row>
    <row r="207" spans="1:20">
      <c r="A207" s="41" t="s">
        <v>142</v>
      </c>
      <c r="B207" s="40" t="s">
        <v>40</v>
      </c>
      <c r="C207" s="39">
        <v>54750.562899999997</v>
      </c>
      <c r="D207" s="39">
        <v>2.9999999999999997E-4</v>
      </c>
      <c r="E207" s="24">
        <f>+(C207-C$7)/C$8</f>
        <v>4254.0045012485343</v>
      </c>
      <c r="F207" s="1">
        <f>ROUND(2*E207,0)/2</f>
        <v>4254</v>
      </c>
      <c r="G207" s="1">
        <f>+C207-(C$7+F207*C$8)</f>
        <v>1.418079999712063E-2</v>
      </c>
      <c r="H207" s="23"/>
      <c r="I207" s="25"/>
      <c r="J207" s="25"/>
      <c r="K207" s="1">
        <f>G207</f>
        <v>1.418079999712063E-2</v>
      </c>
      <c r="O207" s="1">
        <f ca="1">+C$11+C$12*$F207</f>
        <v>9.9514627024682428E-3</v>
      </c>
      <c r="P207" s="1">
        <f ca="1">+D$11+D$12*$F207</f>
        <v>0.59958363339355003</v>
      </c>
      <c r="Q207" s="96">
        <f>+C207-15018.5</f>
        <v>39732.062899999997</v>
      </c>
      <c r="R207" s="1">
        <f>G207</f>
        <v>1.418079999712063E-2</v>
      </c>
      <c r="T207" s="26"/>
    </row>
    <row r="208" spans="1:20">
      <c r="A208" s="41" t="s">
        <v>143</v>
      </c>
      <c r="B208" s="40" t="s">
        <v>47</v>
      </c>
      <c r="C208" s="39">
        <v>54755.875500000002</v>
      </c>
      <c r="D208" s="39">
        <v>1E-4</v>
      </c>
      <c r="E208" s="24">
        <f>+(C208-C$7)/C$8</f>
        <v>4255.6908188724874</v>
      </c>
      <c r="F208" s="1">
        <f>ROUND(2*E208,0)/2</f>
        <v>4255.5</v>
      </c>
      <c r="G208" s="1">
        <f>+C208-(C$7+F208*C$8)</f>
        <v>0.6011586000022362</v>
      </c>
      <c r="H208" s="23"/>
      <c r="I208" s="25"/>
      <c r="J208" s="25"/>
      <c r="K208" s="1">
        <f>G208</f>
        <v>0.6011586000022362</v>
      </c>
      <c r="O208" s="1">
        <f ca="1">+C$11+C$12*$F208</f>
        <v>9.9529761643461917E-3</v>
      </c>
      <c r="P208" s="1">
        <f ca="1">+D$11+D$12*$F208</f>
        <v>0.59951506041825864</v>
      </c>
      <c r="Q208" s="96">
        <f>+C208-15018.5</f>
        <v>39737.375500000002</v>
      </c>
      <c r="S208" s="1">
        <f>G208</f>
        <v>0.6011586000022362</v>
      </c>
      <c r="T208" s="26"/>
    </row>
    <row r="209" spans="1:20">
      <c r="A209" s="42" t="s">
        <v>144</v>
      </c>
      <c r="B209" s="43" t="s">
        <v>47</v>
      </c>
      <c r="C209" s="36">
        <v>54809.434399999998</v>
      </c>
      <c r="D209" s="39">
        <v>1E-4</v>
      </c>
      <c r="E209" s="24">
        <f>+(C209-C$7)/C$8</f>
        <v>4272.6914055888774</v>
      </c>
      <c r="F209" s="1">
        <f>ROUND(2*E209,0)/2</f>
        <v>4272.5</v>
      </c>
      <c r="G209" s="1">
        <f>+C209-(C$7+F209*C$8)</f>
        <v>0.60300699999788776</v>
      </c>
      <c r="H209" s="23"/>
      <c r="I209" s="25"/>
      <c r="J209" s="25"/>
      <c r="K209" s="1">
        <f>G209</f>
        <v>0.60300699999788776</v>
      </c>
      <c r="O209" s="1">
        <f ca="1">+C$11+C$12*$F209</f>
        <v>9.9701287322962896E-3</v>
      </c>
      <c r="P209" s="1">
        <f ca="1">+D$11+D$12*$F209</f>
        <v>0.59873790003162419</v>
      </c>
      <c r="Q209" s="96">
        <f>+C209-15018.5</f>
        <v>39790.934399999998</v>
      </c>
      <c r="S209" s="1">
        <f>G209</f>
        <v>0.60300699999788776</v>
      </c>
      <c r="T209" s="26"/>
    </row>
    <row r="210" spans="1:20">
      <c r="A210" s="30" t="s">
        <v>145</v>
      </c>
      <c r="B210" s="44" t="s">
        <v>40</v>
      </c>
      <c r="C210" s="30">
        <v>54829.323499999999</v>
      </c>
      <c r="D210" s="30">
        <v>4.0000000000000002E-4</v>
      </c>
      <c r="E210" s="24">
        <f>+(C210-C$7)/C$8</f>
        <v>4279.0045742547936</v>
      </c>
      <c r="F210" s="1">
        <f>ROUND(2*E210,0)/2</f>
        <v>4279</v>
      </c>
      <c r="G210" s="1">
        <f>+C210-(C$7+F210*C$8)</f>
        <v>1.4410800002224278E-2</v>
      </c>
      <c r="H210" s="23"/>
      <c r="I210" s="25"/>
      <c r="J210" s="25"/>
      <c r="K210" s="1">
        <f>G210</f>
        <v>1.4410800002224278E-2</v>
      </c>
      <c r="O210" s="1">
        <f ca="1">+C$11+C$12*$F210</f>
        <v>9.9766870671007396E-3</v>
      </c>
      <c r="P210" s="1">
        <f ca="1">+D$11+D$12*$F210</f>
        <v>0.5984407504720286</v>
      </c>
      <c r="Q210" s="96">
        <f>+C210-15018.5</f>
        <v>39810.823499999999</v>
      </c>
      <c r="R210" s="1">
        <f>G210</f>
        <v>1.4410800002224278E-2</v>
      </c>
      <c r="T210" s="26"/>
    </row>
    <row r="211" spans="1:20">
      <c r="A211" s="20" t="s">
        <v>146</v>
      </c>
      <c r="B211" s="21" t="s">
        <v>40</v>
      </c>
      <c r="C211" s="22">
        <v>54848.2258</v>
      </c>
      <c r="D211" s="23"/>
      <c r="E211" s="24">
        <f>+(C211-C$7)/C$8</f>
        <v>4285.0045143261777</v>
      </c>
      <c r="F211" s="1">
        <f>ROUND(2*E211,0)/2</f>
        <v>4285</v>
      </c>
      <c r="G211" s="1">
        <f>+C211-(C$7+F211*C$8)</f>
        <v>1.4222000005247537E-2</v>
      </c>
      <c r="H211" s="23"/>
      <c r="I211" s="25"/>
      <c r="J211" s="25"/>
      <c r="K211" s="1">
        <f>G211</f>
        <v>1.4222000005247537E-2</v>
      </c>
      <c r="O211" s="1">
        <f ca="1">+C$11+C$12*$F211</f>
        <v>9.9827409146125371E-3</v>
      </c>
      <c r="P211" s="1">
        <f ca="1">+D$11+D$12*$F211</f>
        <v>0.59816645857086348</v>
      </c>
      <c r="Q211" s="96">
        <f>+C211-15018.5</f>
        <v>39829.7258</v>
      </c>
      <c r="R211" s="1">
        <f>G211</f>
        <v>1.4222000005247537E-2</v>
      </c>
      <c r="T211" s="26"/>
    </row>
    <row r="212" spans="1:20">
      <c r="A212" s="41" t="s">
        <v>147</v>
      </c>
      <c r="B212" s="40" t="s">
        <v>40</v>
      </c>
      <c r="C212" s="39">
        <v>55153.816700000003</v>
      </c>
      <c r="D212" s="39">
        <v>1E-4</v>
      </c>
      <c r="E212" s="24">
        <f>+(C212-C$7)/C$8</f>
        <v>4382.0047252190425</v>
      </c>
      <c r="F212" s="1">
        <f>ROUND(2*E212,0)/2</f>
        <v>4382</v>
      </c>
      <c r="G212" s="1">
        <f>+C212-(C$7+F212*C$8)</f>
        <v>1.488640000752639E-2</v>
      </c>
      <c r="H212" s="23"/>
      <c r="I212" s="25"/>
      <c r="J212" s="25"/>
      <c r="K212" s="1">
        <f>G212</f>
        <v>1.488640000752639E-2</v>
      </c>
      <c r="O212" s="1">
        <f ca="1">+C$11+C$12*$F212</f>
        <v>1.0080611449386621E-2</v>
      </c>
      <c r="P212" s="1">
        <f ca="1">+D$11+D$12*$F212</f>
        <v>0.59373207283536056</v>
      </c>
      <c r="Q212" s="96">
        <f>+C212-15018.5</f>
        <v>40135.316700000003</v>
      </c>
      <c r="R212" s="1">
        <f>G212</f>
        <v>1.488640000752639E-2</v>
      </c>
      <c r="T212" s="26"/>
    </row>
    <row r="213" spans="1:20">
      <c r="A213" s="41" t="s">
        <v>148</v>
      </c>
      <c r="B213" s="40" t="s">
        <v>47</v>
      </c>
      <c r="C213" s="39">
        <v>55168.575599999996</v>
      </c>
      <c r="D213" s="39">
        <v>2.0000000000000001E-4</v>
      </c>
      <c r="E213" s="24">
        <f>+(C213-C$7)/C$8</f>
        <v>4386.6894733988674</v>
      </c>
      <c r="F213" s="1">
        <f>ROUND(2*E213,0)/2</f>
        <v>4386.5</v>
      </c>
      <c r="G213" s="1">
        <f>+C213-(C$7+F213*C$8)</f>
        <v>0.59691979999479372</v>
      </c>
      <c r="H213" s="23"/>
      <c r="I213" s="25"/>
      <c r="J213" s="25"/>
      <c r="K213" s="1">
        <f>G213</f>
        <v>0.59691979999479372</v>
      </c>
      <c r="O213" s="1">
        <f ca="1">+C$11+C$12*$F213</f>
        <v>1.008515183502047E-2</v>
      </c>
      <c r="P213" s="1">
        <f ca="1">+D$11+D$12*$F213</f>
        <v>0.5935263539094866</v>
      </c>
      <c r="Q213" s="96">
        <f>+C213-15018.5</f>
        <v>40150.075599999996</v>
      </c>
      <c r="S213" s="1">
        <f>G213</f>
        <v>0.59691979999479372</v>
      </c>
      <c r="T213" s="26"/>
    </row>
    <row r="214" spans="1:20">
      <c r="A214" s="39" t="s">
        <v>149</v>
      </c>
      <c r="B214" s="40" t="s">
        <v>47</v>
      </c>
      <c r="C214" s="39">
        <v>55528.716999999997</v>
      </c>
      <c r="D214" s="39">
        <v>2.0000000000000001E-4</v>
      </c>
      <c r="E214" s="24">
        <f>+(C214-C$7)/C$8</f>
        <v>4501.0050232115464</v>
      </c>
      <c r="F214" s="1">
        <f>ROUND(2*E214,0)/2</f>
        <v>4501</v>
      </c>
      <c r="G214" s="1">
        <f>+C214-(C$7+F214*C$8)</f>
        <v>1.5825200003746431E-2</v>
      </c>
      <c r="H214" s="23"/>
      <c r="I214" s="25"/>
      <c r="J214" s="25"/>
      <c r="K214" s="1">
        <f>G214</f>
        <v>1.5825200003746431E-2</v>
      </c>
      <c r="O214" s="1">
        <f ca="1">+C$11+C$12*$F214</f>
        <v>1.0200679425037299E-2</v>
      </c>
      <c r="P214" s="1">
        <f ca="1">+D$11+D$12*$F214</f>
        <v>0.58829195012891877</v>
      </c>
      <c r="Q214" s="96">
        <f>+C214-15018.5</f>
        <v>40510.216999999997</v>
      </c>
      <c r="R214" s="1">
        <f>G214</f>
        <v>1.5825200003746431E-2</v>
      </c>
      <c r="T214" s="26"/>
    </row>
    <row r="215" spans="1:20">
      <c r="A215" s="39" t="s">
        <v>149</v>
      </c>
      <c r="B215" s="40" t="s">
        <v>47</v>
      </c>
      <c r="C215" s="39">
        <v>55569.672400000003</v>
      </c>
      <c r="D215" s="39">
        <v>1E-4</v>
      </c>
      <c r="E215" s="24">
        <f>+(C215-C$7)/C$8</f>
        <v>4514.0050256239292</v>
      </c>
      <c r="F215" s="1">
        <f>ROUND(2*E215,0)/2</f>
        <v>4514</v>
      </c>
      <c r="G215" s="1">
        <f>+C215-(C$7+F215*C$8)</f>
        <v>1.583280000340892E-2</v>
      </c>
      <c r="H215" s="23"/>
      <c r="I215" s="25"/>
      <c r="J215" s="25"/>
      <c r="K215" s="1">
        <f>G215</f>
        <v>1.583280000340892E-2</v>
      </c>
      <c r="O215" s="1">
        <f ca="1">+C$11+C$12*$F215</f>
        <v>1.0213796094646198E-2</v>
      </c>
      <c r="P215" s="1">
        <f ca="1">+D$11+D$12*$F215</f>
        <v>0.5876976510097276</v>
      </c>
      <c r="Q215" s="96">
        <f>+C215-15018.5</f>
        <v>40551.172400000003</v>
      </c>
      <c r="R215" s="1">
        <f>G215</f>
        <v>1.583280000340892E-2</v>
      </c>
      <c r="T215" s="26"/>
    </row>
    <row r="216" spans="1:20">
      <c r="A216" s="30" t="s">
        <v>150</v>
      </c>
      <c r="B216" s="44" t="s">
        <v>40</v>
      </c>
      <c r="C216" s="30">
        <v>55585.425499999998</v>
      </c>
      <c r="D216" s="30">
        <v>1E-3</v>
      </c>
      <c r="E216" s="24">
        <f>+(C216-C$7)/C$8</f>
        <v>4519.0053512953282</v>
      </c>
      <c r="F216" s="1">
        <f>ROUND(2*E216,0)/2</f>
        <v>4519</v>
      </c>
      <c r="G216" s="1">
        <f>+C216-(C$7+F216*C$8)</f>
        <v>1.685880000150064E-2</v>
      </c>
      <c r="H216" s="23"/>
      <c r="I216" s="25"/>
      <c r="J216" s="25"/>
      <c r="K216" s="1">
        <f>G216</f>
        <v>1.685880000150064E-2</v>
      </c>
      <c r="O216" s="1">
        <f ca="1">+C$11+C$12*$F216</f>
        <v>1.0218840967572695E-2</v>
      </c>
      <c r="P216" s="1">
        <f ca="1">+D$11+D$12*$F216</f>
        <v>0.5874690744254234</v>
      </c>
      <c r="Q216" s="96">
        <f>+C216-15018.5</f>
        <v>40566.925499999998</v>
      </c>
      <c r="R216" s="1">
        <f>G216</f>
        <v>1.685880000150064E-2</v>
      </c>
      <c r="T216" s="26"/>
    </row>
    <row r="217" spans="1:20">
      <c r="A217" s="30" t="s">
        <v>151</v>
      </c>
      <c r="B217" s="44" t="s">
        <v>40</v>
      </c>
      <c r="C217" s="30">
        <v>55591.727400000003</v>
      </c>
      <c r="D217" s="30">
        <v>4.0000000000000002E-4</v>
      </c>
      <c r="E217" s="24">
        <f>+(C217-C$7)/C$8</f>
        <v>4521.0056910601124</v>
      </c>
      <c r="F217" s="1">
        <f>ROUND(2*E217,0)/2</f>
        <v>4521</v>
      </c>
      <c r="G217" s="1">
        <f>+C217-(C$7+F217*C$8)</f>
        <v>1.7929200010257773E-2</v>
      </c>
      <c r="H217" s="23"/>
      <c r="I217" s="25"/>
      <c r="J217" s="25"/>
      <c r="K217" s="1">
        <f>G217</f>
        <v>1.7929200010257773E-2</v>
      </c>
      <c r="O217" s="1">
        <f ca="1">+C$11+C$12*$F217</f>
        <v>1.0220858916743295E-2</v>
      </c>
      <c r="P217" s="1">
        <f ca="1">+D$11+D$12*$F217</f>
        <v>0.58737764379170165</v>
      </c>
      <c r="Q217" s="96">
        <f>+C217-15018.5</f>
        <v>40573.227400000003</v>
      </c>
      <c r="R217" s="1">
        <f>G217</f>
        <v>1.7929200010257773E-2</v>
      </c>
      <c r="T217" s="26"/>
    </row>
    <row r="218" spans="1:20">
      <c r="A218" s="54" t="s">
        <v>170</v>
      </c>
      <c r="B218" s="55" t="s">
        <v>47</v>
      </c>
      <c r="C218" s="56">
        <v>55603.323600000003</v>
      </c>
      <c r="D218" s="56">
        <v>2.0000000000000001E-4</v>
      </c>
      <c r="E218" s="24">
        <f>+(C218-C$7)/C$8</f>
        <v>4524.6865396899502</v>
      </c>
      <c r="F218" s="1">
        <f>ROUND(2*E218,0)/2</f>
        <v>4524.5</v>
      </c>
      <c r="G218" s="1">
        <f>+C218-(C$7+F218*C$8)</f>
        <v>0.58767740000621416</v>
      </c>
      <c r="H218" s="23"/>
      <c r="I218" s="25"/>
      <c r="J218" s="25"/>
      <c r="K218" s="1">
        <f>G218</f>
        <v>0.58767740000621416</v>
      </c>
      <c r="O218" s="1">
        <f ca="1">+C$11+C$12*$F218</f>
        <v>1.0224390327791846E-2</v>
      </c>
      <c r="P218" s="1">
        <f ca="1">+D$11+D$12*$F218</f>
        <v>0.58721764018268863</v>
      </c>
      <c r="Q218" s="96">
        <f>+C218-15018.5</f>
        <v>40584.823600000003</v>
      </c>
      <c r="S218" s="1">
        <f>G218</f>
        <v>0.58767740000621416</v>
      </c>
      <c r="T218" s="26"/>
    </row>
    <row r="219" spans="1:20">
      <c r="A219" s="54" t="s">
        <v>170</v>
      </c>
      <c r="B219" s="55" t="s">
        <v>40</v>
      </c>
      <c r="C219" s="56">
        <v>55604.327100000002</v>
      </c>
      <c r="D219" s="56">
        <v>1E-4</v>
      </c>
      <c r="E219" s="24">
        <f>+(C219-C$7)/C$8</f>
        <v>4525.0050691737497</v>
      </c>
      <c r="F219" s="1">
        <f>ROUND(2*E219,0)/2</f>
        <v>4525</v>
      </c>
      <c r="G219" s="1">
        <f>+C219-(C$7+F219*C$8)</f>
        <v>1.5970000000379514E-2</v>
      </c>
      <c r="H219" s="23"/>
      <c r="I219" s="25"/>
      <c r="J219" s="25"/>
      <c r="K219" s="1">
        <f>G219</f>
        <v>1.5970000000379514E-2</v>
      </c>
      <c r="O219" s="1">
        <f ca="1">+C$11+C$12*$F219</f>
        <v>1.0224894815084495E-2</v>
      </c>
      <c r="P219" s="1">
        <f ca="1">+D$11+D$12*$F219</f>
        <v>0.58719478252425816</v>
      </c>
      <c r="Q219" s="96">
        <f>+C219-15018.5</f>
        <v>40585.827100000002</v>
      </c>
      <c r="R219" s="1">
        <f>G219</f>
        <v>1.5970000000379514E-2</v>
      </c>
      <c r="T219" s="26"/>
    </row>
    <row r="220" spans="1:20">
      <c r="A220" s="30" t="s">
        <v>151</v>
      </c>
      <c r="B220" s="44" t="s">
        <v>47</v>
      </c>
      <c r="C220" s="30">
        <v>55609.623500000002</v>
      </c>
      <c r="D220" s="30">
        <v>4.0000000000000002E-4</v>
      </c>
      <c r="E220" s="24">
        <f>+(C220-C$7)/C$8</f>
        <v>4526.6862446176938</v>
      </c>
      <c r="F220" s="1">
        <f>ROUND(2*E220,0)/2</f>
        <v>4526.5</v>
      </c>
      <c r="G220" s="1">
        <f>+C220-(C$7+F220*C$8)</f>
        <v>0.58674780000001192</v>
      </c>
      <c r="H220" s="23"/>
      <c r="I220" s="25"/>
      <c r="J220" s="25"/>
      <c r="K220" s="1">
        <f>G220</f>
        <v>0.58674780000001192</v>
      </c>
      <c r="O220" s="1">
        <f ca="1">+C$11+C$12*$F220</f>
        <v>1.0226408276962445E-2</v>
      </c>
      <c r="P220" s="1">
        <f ca="1">+D$11+D$12*$F220</f>
        <v>0.58712620954896688</v>
      </c>
      <c r="Q220" s="96">
        <f>+C220-15018.5</f>
        <v>40591.123500000002</v>
      </c>
      <c r="S220" s="1">
        <f>G220</f>
        <v>0.58674780000001192</v>
      </c>
      <c r="T220" s="26"/>
    </row>
    <row r="221" spans="1:20">
      <c r="A221" s="41" t="s">
        <v>152</v>
      </c>
      <c r="B221" s="40" t="s">
        <v>40</v>
      </c>
      <c r="C221" s="39">
        <v>55862.661870000004</v>
      </c>
      <c r="D221" s="39">
        <v>1E-4</v>
      </c>
      <c r="E221" s="24">
        <f>+(C221-C$7)/C$8</f>
        <v>4607.0053092691178</v>
      </c>
      <c r="F221" s="1">
        <f>ROUND(2*E221,0)/2</f>
        <v>4607</v>
      </c>
      <c r="G221" s="1">
        <f>+C221-(C$7+F221*C$8)</f>
        <v>1.6726400004699826E-2</v>
      </c>
      <c r="H221" s="23"/>
      <c r="I221" s="25"/>
      <c r="J221" s="25"/>
      <c r="K221" s="1">
        <f>G221</f>
        <v>1.6726400004699826E-2</v>
      </c>
      <c r="O221" s="1">
        <f ca="1">+C$11+C$12*$F221</f>
        <v>1.0307630731079081E-2</v>
      </c>
      <c r="P221" s="1">
        <f ca="1">+D$11+D$12*$F221</f>
        <v>0.58344612654166805</v>
      </c>
      <c r="Q221" s="96">
        <f>+C221-15018.5</f>
        <v>40844.161870000004</v>
      </c>
      <c r="R221" s="1">
        <f>G221</f>
        <v>1.6726400004699826E-2</v>
      </c>
      <c r="T221" s="26"/>
    </row>
    <row r="222" spans="1:20">
      <c r="A222" s="41" t="s">
        <v>152</v>
      </c>
      <c r="B222" s="40" t="s">
        <v>47</v>
      </c>
      <c r="C222" s="39">
        <v>55877.405120000003</v>
      </c>
      <c r="D222" s="39">
        <v>2.0000000000000001E-4</v>
      </c>
      <c r="E222" s="24">
        <f>+(C222-C$7)/C$8</f>
        <v>4611.685089849123</v>
      </c>
      <c r="F222" s="1">
        <f>ROUND(2*E222,0)/2</f>
        <v>4611.5</v>
      </c>
      <c r="G222" s="1">
        <f>+C222-(C$7+F222*C$8)</f>
        <v>0.58310980000533164</v>
      </c>
      <c r="H222" s="23"/>
      <c r="I222" s="25"/>
      <c r="J222" s="25"/>
      <c r="K222" s="1">
        <f>G222</f>
        <v>0.58310980000533164</v>
      </c>
      <c r="O222" s="1">
        <f ca="1">+C$11+C$12*$F222</f>
        <v>1.0312171116712929E-2</v>
      </c>
      <c r="P222" s="1">
        <f ca="1">+D$11+D$12*$F222</f>
        <v>0.58324040761579421</v>
      </c>
      <c r="Q222" s="96">
        <f>+C222-15018.5</f>
        <v>40858.905120000003</v>
      </c>
      <c r="S222" s="1">
        <f>G222</f>
        <v>0.58310980000533164</v>
      </c>
      <c r="T222" s="26"/>
    </row>
    <row r="223" spans="1:20">
      <c r="A223" s="20" t="s">
        <v>153</v>
      </c>
      <c r="B223" s="21" t="s">
        <v>40</v>
      </c>
      <c r="C223" s="22">
        <v>55913.068800000001</v>
      </c>
      <c r="D223" s="23"/>
      <c r="E223" s="24">
        <f>+(C223-C$7)/C$8</f>
        <v>4623.0054023362272</v>
      </c>
      <c r="F223" s="1">
        <f>ROUND(2*E223,0)/2</f>
        <v>4623</v>
      </c>
      <c r="G223" s="1">
        <f>+C223-(C$7+F223*C$8)</f>
        <v>1.7019600003550295E-2</v>
      </c>
      <c r="H223" s="23"/>
      <c r="I223" s="25"/>
      <c r="J223" s="25"/>
      <c r="K223" s="1">
        <f>G223</f>
        <v>1.7019600003550295E-2</v>
      </c>
      <c r="O223" s="1">
        <f ca="1">+C$11+C$12*$F223</f>
        <v>1.0323774324443879E-2</v>
      </c>
      <c r="P223" s="1">
        <f ca="1">+D$11+D$12*$F223</f>
        <v>0.58271468147189442</v>
      </c>
      <c r="Q223" s="96">
        <f>+C223-15018.5</f>
        <v>40894.568800000001</v>
      </c>
      <c r="R223" s="1">
        <f>G223</f>
        <v>1.7019600003550295E-2</v>
      </c>
      <c r="T223" s="26"/>
    </row>
    <row r="224" spans="1:20">
      <c r="A224" s="41" t="s">
        <v>154</v>
      </c>
      <c r="B224" s="40" t="s">
        <v>40</v>
      </c>
      <c r="C224" s="39">
        <v>55925.670100000003</v>
      </c>
      <c r="D224" s="39">
        <v>1E-4</v>
      </c>
      <c r="E224" s="24">
        <f>+(C224-C$7)/C$8</f>
        <v>4627.0052883194958</v>
      </c>
      <c r="F224" s="1">
        <f>ROUND(2*E224,0)/2</f>
        <v>4627</v>
      </c>
      <c r="G224" s="1">
        <f>+C224-(C$7+F224*C$8)</f>
        <v>1.6660400004184339E-2</v>
      </c>
      <c r="H224" s="23"/>
      <c r="I224" s="25"/>
      <c r="J224" s="25"/>
      <c r="K224" s="1">
        <f>G224</f>
        <v>1.6660400004184339E-2</v>
      </c>
      <c r="O224" s="1">
        <f ca="1">+C$11+C$12*$F224</f>
        <v>1.0327810222785078E-2</v>
      </c>
      <c r="P224" s="1">
        <f ca="1">+D$11+D$12*$F224</f>
        <v>0.58253182020445093</v>
      </c>
      <c r="Q224" s="96">
        <f>+C224-15018.5</f>
        <v>40907.170100000003</v>
      </c>
      <c r="R224" s="1">
        <f>G224</f>
        <v>1.6660400004184339E-2</v>
      </c>
      <c r="T224" s="26"/>
    </row>
    <row r="225" spans="1:21">
      <c r="A225" s="41" t="s">
        <v>155</v>
      </c>
      <c r="B225" s="40" t="s">
        <v>40</v>
      </c>
      <c r="C225" s="39">
        <v>55925.670100000003</v>
      </c>
      <c r="D225" s="39">
        <v>1E-4</v>
      </c>
      <c r="E225" s="24">
        <f>+(C225-C$7)/C$8</f>
        <v>4627.0052883194958</v>
      </c>
      <c r="F225" s="1">
        <f>ROUND(2*E225,0)/2</f>
        <v>4627</v>
      </c>
      <c r="G225" s="1">
        <f>+C225-(C$7+F225*C$8)</f>
        <v>1.6660400004184339E-2</v>
      </c>
      <c r="H225" s="23"/>
      <c r="I225" s="25"/>
      <c r="J225" s="25"/>
      <c r="K225" s="1">
        <f>G225</f>
        <v>1.6660400004184339E-2</v>
      </c>
      <c r="O225" s="1">
        <f ca="1">+C$11+C$12*$F225</f>
        <v>1.0327810222785078E-2</v>
      </c>
      <c r="P225" s="1">
        <f ca="1">+D$11+D$12*$F225</f>
        <v>0.58253182020445093</v>
      </c>
      <c r="Q225" s="96">
        <f>+C225-15018.5</f>
        <v>40907.170100000003</v>
      </c>
      <c r="R225" s="1">
        <f>G225</f>
        <v>1.6660400004184339E-2</v>
      </c>
      <c r="T225" s="26"/>
    </row>
    <row r="226" spans="1:21">
      <c r="A226" s="41" t="s">
        <v>156</v>
      </c>
      <c r="B226" s="40" t="s">
        <v>40</v>
      </c>
      <c r="C226" s="39">
        <v>55937.6057</v>
      </c>
      <c r="D226" s="39">
        <v>2.0000000000000001E-4</v>
      </c>
      <c r="E226" s="24">
        <f>+(C226-C$7)/C$8</f>
        <v>4630.7938687946753</v>
      </c>
      <c r="F226" s="1">
        <f>ROUND(2*E226,0)/2</f>
        <v>4631</v>
      </c>
      <c r="G226" s="1">
        <f>+C226-(C$7+F226*C$8)</f>
        <v>-0.64939880000019912</v>
      </c>
      <c r="H226" s="23"/>
      <c r="I226" s="25"/>
      <c r="J226" s="25"/>
      <c r="O226" s="1">
        <f ca="1">+C$11+C$12*$F226</f>
        <v>1.0331846121126278E-2</v>
      </c>
      <c r="P226" s="1">
        <f ca="1">+D$11+D$12*$F226</f>
        <v>0.58234895893700755</v>
      </c>
      <c r="Q226" s="96">
        <f>+C226-15018.5</f>
        <v>40919.1057</v>
      </c>
      <c r="T226" s="26">
        <f>G226</f>
        <v>-0.64939880000019912</v>
      </c>
    </row>
    <row r="227" spans="1:21">
      <c r="A227" s="20" t="s">
        <v>157</v>
      </c>
      <c r="B227" s="21" t="s">
        <v>40</v>
      </c>
      <c r="C227" s="22">
        <v>55941.422200000001</v>
      </c>
      <c r="D227" s="23"/>
      <c r="E227" s="24">
        <f>+(C227-C$7)/C$8</f>
        <v>4632.0052965723762</v>
      </c>
      <c r="F227" s="1">
        <f>ROUND(2*E227,0)/2</f>
        <v>4632</v>
      </c>
      <c r="G227" s="1">
        <f>+C227-(C$7+F227*C$8)</f>
        <v>1.6686400005710311E-2</v>
      </c>
      <c r="H227" s="23"/>
      <c r="I227" s="25"/>
      <c r="J227" s="25"/>
      <c r="K227" s="1">
        <f>G227</f>
        <v>1.6686400005710311E-2</v>
      </c>
      <c r="O227" s="1">
        <f ca="1">+C$11+C$12*$F227</f>
        <v>1.0332855095711576E-2</v>
      </c>
      <c r="P227" s="1">
        <f ca="1">+D$11+D$12*$F227</f>
        <v>0.58230324362014674</v>
      </c>
      <c r="Q227" s="96">
        <f>+C227-15018.5</f>
        <v>40922.922200000001</v>
      </c>
      <c r="R227" s="1">
        <f>G227</f>
        <v>1.6686400005710311E-2</v>
      </c>
      <c r="T227" s="26"/>
    </row>
    <row r="228" spans="1:21">
      <c r="A228" s="39" t="s">
        <v>158</v>
      </c>
      <c r="B228" s="40" t="s">
        <v>47</v>
      </c>
      <c r="C228" s="39">
        <v>55946.713600000003</v>
      </c>
      <c r="D228" s="39">
        <v>2.0000000000000001E-4</v>
      </c>
      <c r="E228" s="24">
        <f>+(C228-C$7)/C$8</f>
        <v>4633.6848849237267</v>
      </c>
      <c r="F228" s="1">
        <f>ROUND(2*E228,0)/2</f>
        <v>4633.5</v>
      </c>
      <c r="G228" s="1">
        <f>+C228-(C$7+F228*C$8)</f>
        <v>0.58246420000796206</v>
      </c>
      <c r="H228" s="23"/>
      <c r="I228" s="25"/>
      <c r="J228" s="25"/>
      <c r="K228" s="1">
        <f>G228</f>
        <v>0.58246420000796206</v>
      </c>
      <c r="O228" s="1">
        <f ca="1">+C$11+C$12*$F228</f>
        <v>1.0334368557589527E-2</v>
      </c>
      <c r="P228" s="1">
        <f ca="1">+D$11+D$12*$F228</f>
        <v>0.58223467064485535</v>
      </c>
      <c r="Q228" s="96">
        <f>+C228-15018.5</f>
        <v>40928.213600000003</v>
      </c>
      <c r="S228" s="1">
        <f>G228</f>
        <v>0.58246420000796206</v>
      </c>
      <c r="T228" s="26"/>
    </row>
    <row r="229" spans="1:21">
      <c r="A229" s="39" t="s">
        <v>158</v>
      </c>
      <c r="B229" s="40" t="s">
        <v>40</v>
      </c>
      <c r="C229" s="39">
        <v>55947.724399999999</v>
      </c>
      <c r="D229" s="39">
        <v>2.9999999999999997E-4</v>
      </c>
      <c r="E229" s="24">
        <f>+(C229-C$7)/C$8</f>
        <v>4634.0057315627146</v>
      </c>
      <c r="F229" s="1">
        <f>ROUND(2*E229,0)/2</f>
        <v>4634</v>
      </c>
      <c r="G229" s="1">
        <f>+C229-(C$7+F229*C$8)</f>
        <v>1.8056799999612849E-2</v>
      </c>
      <c r="H229" s="23"/>
      <c r="I229" s="25"/>
      <c r="J229" s="25"/>
      <c r="K229" s="1">
        <f>G229</f>
        <v>1.8056799999612849E-2</v>
      </c>
      <c r="O229" s="1">
        <f ca="1">+C$11+C$12*$F229</f>
        <v>1.0334873044882176E-2</v>
      </c>
      <c r="P229" s="1">
        <f ca="1">+D$11+D$12*$F229</f>
        <v>0.58221181298642499</v>
      </c>
      <c r="Q229" s="96">
        <f>+C229-15018.5</f>
        <v>40929.224399999999</v>
      </c>
      <c r="R229" s="1">
        <f>G229</f>
        <v>1.8056799999612849E-2</v>
      </c>
      <c r="T229" s="26"/>
    </row>
    <row r="230" spans="1:21">
      <c r="A230" s="41" t="s">
        <v>152</v>
      </c>
      <c r="B230" s="40" t="s">
        <v>47</v>
      </c>
      <c r="C230" s="39">
        <v>55957.407829999996</v>
      </c>
      <c r="D230" s="39">
        <v>2.0000000000000001E-4</v>
      </c>
      <c r="E230" s="24">
        <f>+(C230-C$7)/C$8</f>
        <v>4637.079431571995</v>
      </c>
      <c r="F230" s="1">
        <f>ROUND(2*E230,0)/2</f>
        <v>4637</v>
      </c>
      <c r="H230" s="23"/>
      <c r="I230" s="25"/>
      <c r="J230" s="25"/>
      <c r="O230" s="1">
        <f ca="1">+C$11+C$12*$F230</f>
        <v>1.0337899968638077E-2</v>
      </c>
      <c r="P230" s="1">
        <f ca="1">+D$11+D$12*$F230</f>
        <v>0.58207466703584243</v>
      </c>
      <c r="Q230" s="96">
        <f>+C230-15018.5</f>
        <v>40938.907829999996</v>
      </c>
      <c r="U230" s="26">
        <f>+C230-(C$7+F230*C$8)</f>
        <v>0.25024239999765996</v>
      </c>
    </row>
    <row r="231" spans="1:21">
      <c r="A231" s="41" t="s">
        <v>156</v>
      </c>
      <c r="B231" s="40" t="s">
        <v>47</v>
      </c>
      <c r="C231" s="39">
        <v>55962.606800000001</v>
      </c>
      <c r="D231" s="39">
        <v>2.0000000000000001E-4</v>
      </c>
      <c r="E231" s="24">
        <f>+(C231-C$7)/C$8</f>
        <v>4638.7296809296367</v>
      </c>
      <c r="F231" s="1">
        <f>ROUND(2*E231,0)/2</f>
        <v>4638.5</v>
      </c>
      <c r="G231" s="1">
        <f>+C231-(C$7+F231*C$8)</f>
        <v>0.72359020000294549</v>
      </c>
      <c r="H231" s="23"/>
      <c r="I231" s="25"/>
      <c r="J231" s="25"/>
      <c r="O231" s="1">
        <f ca="1">+C$11+C$12*$F231</f>
        <v>1.0339413430516026E-2</v>
      </c>
      <c r="P231" s="1">
        <f ca="1">+D$11+D$12*$F231</f>
        <v>0.58200609406055115</v>
      </c>
      <c r="Q231" s="96">
        <f>+C231-15018.5</f>
        <v>40944.106800000001</v>
      </c>
      <c r="U231" s="26">
        <f>G231</f>
        <v>0.72359020000294549</v>
      </c>
    </row>
    <row r="232" spans="1:21">
      <c r="A232" s="41" t="s">
        <v>159</v>
      </c>
      <c r="B232" s="40" t="s">
        <v>40</v>
      </c>
      <c r="C232" s="39">
        <v>56203.6</v>
      </c>
      <c r="D232" s="83" t="s">
        <v>160</v>
      </c>
      <c r="E232" s="24">
        <f>+(C232-C$7)/C$8</f>
        <v>4715.2253855587533</v>
      </c>
      <c r="F232" s="1">
        <f>ROUND(2*E232,0)/2</f>
        <v>4715</v>
      </c>
      <c r="G232" s="1">
        <f>+C232-(C$7+F232*C$8)</f>
        <v>0.71005800000421004</v>
      </c>
      <c r="H232" s="23"/>
      <c r="I232" s="25"/>
      <c r="J232" s="25"/>
      <c r="O232" s="1">
        <f ca="1">+C$11+C$12*$F232</f>
        <v>1.0416599986291462E-2</v>
      </c>
      <c r="P232" s="1">
        <f ca="1">+D$11+D$12*$F232</f>
        <v>0.5785088723206957</v>
      </c>
      <c r="Q232" s="96">
        <f>+C232-15018.5</f>
        <v>41185.1</v>
      </c>
      <c r="T232" s="26">
        <f>G232</f>
        <v>0.71005800000421004</v>
      </c>
    </row>
    <row r="233" spans="1:21">
      <c r="A233" s="20" t="s">
        <v>161</v>
      </c>
      <c r="B233" s="21" t="s">
        <v>40</v>
      </c>
      <c r="C233" s="22">
        <v>56221.809099999999</v>
      </c>
      <c r="D233" s="23"/>
      <c r="E233" s="24">
        <f>+(C233-C$7)/C$8</f>
        <v>4721.0052911127768</v>
      </c>
      <c r="F233" s="1">
        <f>ROUND(2*E233,0)/2</f>
        <v>4721</v>
      </c>
      <c r="G233" s="1">
        <f>+C233-(C$7+F233*C$8)</f>
        <v>1.6669200005708262E-2</v>
      </c>
      <c r="H233" s="23"/>
      <c r="I233" s="25"/>
      <c r="J233" s="25"/>
      <c r="K233" s="1">
        <f>G233</f>
        <v>1.6669200005708262E-2</v>
      </c>
      <c r="O233" s="1">
        <f ca="1">+C$11+C$12*$F233</f>
        <v>1.0422653833803261E-2</v>
      </c>
      <c r="P233" s="1">
        <f ca="1">+D$11+D$12*$F233</f>
        <v>0.57823458041953057</v>
      </c>
      <c r="Q233" s="96">
        <f>+C233-15018.5</f>
        <v>41203.309099999999</v>
      </c>
      <c r="R233" s="1">
        <f>G233</f>
        <v>1.6669200005708262E-2</v>
      </c>
      <c r="T233" s="26"/>
    </row>
    <row r="234" spans="1:21">
      <c r="A234" s="41" t="s">
        <v>156</v>
      </c>
      <c r="B234" s="40" t="s">
        <v>40</v>
      </c>
      <c r="C234" s="39">
        <v>56221.809200000003</v>
      </c>
      <c r="D234" s="39">
        <v>2.9999999999999997E-4</v>
      </c>
      <c r="E234" s="24">
        <f>+(C234-C$7)/C$8</f>
        <v>4721.0053228546303</v>
      </c>
      <c r="F234" s="1">
        <f>ROUND(2*E234,0)/2</f>
        <v>4721</v>
      </c>
      <c r="G234" s="1">
        <f>+C234-(C$7+F234*C$8)</f>
        <v>1.6769200010458007E-2</v>
      </c>
      <c r="H234" s="23"/>
      <c r="I234" s="25"/>
      <c r="J234" s="25"/>
      <c r="K234" s="1">
        <f>G234</f>
        <v>1.6769200010458007E-2</v>
      </c>
      <c r="O234" s="1">
        <f ca="1">+C$11+C$12*$F234</f>
        <v>1.0422653833803261E-2</v>
      </c>
      <c r="P234" s="1">
        <f ca="1">+D$11+D$12*$F234</f>
        <v>0.57823458041953057</v>
      </c>
      <c r="Q234" s="96">
        <f>+C234-15018.5</f>
        <v>41203.309200000003</v>
      </c>
      <c r="R234" s="1">
        <f>G234</f>
        <v>1.6769200010458007E-2</v>
      </c>
      <c r="T234" s="26"/>
    </row>
    <row r="235" spans="1:21">
      <c r="A235" s="20" t="s">
        <v>162</v>
      </c>
      <c r="B235" s="21" t="s">
        <v>40</v>
      </c>
      <c r="C235" s="22">
        <v>56243.8629</v>
      </c>
      <c r="D235" s="23"/>
      <c r="E235" s="24">
        <f>+(C235-C$7)/C$8</f>
        <v>4728.0055756467382</v>
      </c>
      <c r="F235" s="1">
        <f>ROUND(2*E235,0)/2</f>
        <v>4728</v>
      </c>
      <c r="G235" s="1">
        <f>+C235-(C$7+F235*C$8)</f>
        <v>1.756559999921592E-2</v>
      </c>
      <c r="H235" s="23"/>
      <c r="I235" s="25"/>
      <c r="J235" s="25"/>
      <c r="K235" s="1">
        <f>G235</f>
        <v>1.756559999921592E-2</v>
      </c>
      <c r="O235" s="1">
        <f ca="1">+C$11+C$12*$F235</f>
        <v>1.042971665590036E-2</v>
      </c>
      <c r="P235" s="1">
        <f ca="1">+D$11+D$12*$F235</f>
        <v>0.57791457320150452</v>
      </c>
      <c r="Q235" s="96">
        <f>+C235-15018.5</f>
        <v>41225.3629</v>
      </c>
      <c r="R235" s="1">
        <f>G235</f>
        <v>1.756559999921592E-2</v>
      </c>
      <c r="T235" s="26"/>
    </row>
    <row r="236" spans="1:21">
      <c r="A236" s="48" t="s">
        <v>166</v>
      </c>
      <c r="B236" s="49" t="s">
        <v>40</v>
      </c>
      <c r="C236" s="50">
        <v>56243.8629</v>
      </c>
      <c r="D236" s="50">
        <v>1E-3</v>
      </c>
      <c r="E236" s="24">
        <f>+(C236-C$7)/C$8</f>
        <v>4728.0055756467382</v>
      </c>
      <c r="F236" s="1">
        <f>ROUND(2*E236,0)/2</f>
        <v>4728</v>
      </c>
      <c r="G236" s="1">
        <f>+C236-(C$7+F236*C$8)</f>
        <v>1.756559999921592E-2</v>
      </c>
      <c r="H236" s="23"/>
      <c r="I236" s="25"/>
      <c r="J236" s="25"/>
      <c r="K236" s="1">
        <f>G236</f>
        <v>1.756559999921592E-2</v>
      </c>
      <c r="O236" s="1">
        <f ca="1">+C$11+C$12*$F236</f>
        <v>1.042971665590036E-2</v>
      </c>
      <c r="P236" s="1">
        <f ca="1">+D$11+D$12*$F236</f>
        <v>0.57791457320150452</v>
      </c>
      <c r="Q236" s="96">
        <f>+C236-15018.5</f>
        <v>41225.3629</v>
      </c>
      <c r="R236" s="1">
        <f>G236</f>
        <v>1.756559999921592E-2</v>
      </c>
      <c r="T236" s="26"/>
    </row>
    <row r="237" spans="1:21">
      <c r="A237" s="41" t="s">
        <v>163</v>
      </c>
      <c r="B237" s="40" t="s">
        <v>47</v>
      </c>
      <c r="C237" s="39">
        <v>56340.594899999996</v>
      </c>
      <c r="D237" s="39">
        <v>1E-4</v>
      </c>
      <c r="E237" s="24">
        <f>+(C237-C$7)/C$8</f>
        <v>4758.7101038250576</v>
      </c>
      <c r="F237" s="1">
        <f>ROUND(2*E237,0)/2</f>
        <v>4758.5</v>
      </c>
      <c r="G237" s="1">
        <f>+C237-(C$7+F237*C$8)</f>
        <v>0.66191419999813661</v>
      </c>
      <c r="H237" s="23"/>
      <c r="I237" s="25"/>
      <c r="J237" s="25"/>
      <c r="O237" s="1">
        <f ca="1">+C$11+C$12*$F237</f>
        <v>1.0460490380752006E-2</v>
      </c>
      <c r="P237" s="1">
        <f ca="1">+D$11+D$12*$F237</f>
        <v>0.57652025603724844</v>
      </c>
      <c r="Q237" s="96">
        <f>+C237-15018.5</f>
        <v>41322.094899999996</v>
      </c>
      <c r="U237" s="26">
        <f>G237</f>
        <v>0.66191419999813661</v>
      </c>
    </row>
    <row r="238" spans="1:21">
      <c r="A238" s="41" t="s">
        <v>163</v>
      </c>
      <c r="B238" s="40" t="s">
        <v>47</v>
      </c>
      <c r="C238" s="39">
        <v>56340.595399999998</v>
      </c>
      <c r="D238" s="39">
        <v>2.0000000000000001E-4</v>
      </c>
      <c r="E238" s="24">
        <f>+(C238-C$7)/C$8</f>
        <v>4758.7102625343177</v>
      </c>
      <c r="F238" s="1">
        <f>ROUND(2*E238,0)/2</f>
        <v>4758.5</v>
      </c>
      <c r="G238" s="1">
        <f>+C238-(C$7+F238*C$8)</f>
        <v>0.66241420000005746</v>
      </c>
      <c r="H238" s="23"/>
      <c r="I238" s="25"/>
      <c r="J238" s="25"/>
      <c r="O238" s="1">
        <f ca="1">+C$11+C$12*$F238</f>
        <v>1.0460490380752006E-2</v>
      </c>
      <c r="P238" s="1">
        <f ca="1">+D$11+D$12*$F238</f>
        <v>0.57652025603724844</v>
      </c>
      <c r="Q238" s="96">
        <f>+C238-15018.5</f>
        <v>41322.095399999998</v>
      </c>
      <c r="U238" s="26">
        <f>G238</f>
        <v>0.66241420000005746</v>
      </c>
    </row>
    <row r="239" spans="1:21">
      <c r="A239" s="41" t="s">
        <v>163</v>
      </c>
      <c r="B239" s="40" t="s">
        <v>40</v>
      </c>
      <c r="C239" s="39">
        <v>56355.594299999997</v>
      </c>
      <c r="D239" s="39">
        <v>2.9999999999999997E-4</v>
      </c>
      <c r="E239" s="24">
        <f>+(C239-C$7)/C$8</f>
        <v>4763.471191158701</v>
      </c>
      <c r="F239" s="1">
        <f>ROUND(2*E239,0)/2</f>
        <v>4763.5</v>
      </c>
      <c r="G239" s="1">
        <f>+C239-(C$7+F239*C$8)</f>
        <v>-9.0759800004889257E-2</v>
      </c>
      <c r="H239" s="23"/>
      <c r="I239" s="25"/>
      <c r="J239" s="25"/>
      <c r="K239" s="1">
        <f>G239</f>
        <v>-9.0759800004889257E-2</v>
      </c>
      <c r="O239" s="1">
        <f ca="1">+C$11+C$12*$F239</f>
        <v>1.0465535253678503E-2</v>
      </c>
      <c r="P239" s="1">
        <f ca="1">+D$11+D$12*$F239</f>
        <v>0.57629167945294424</v>
      </c>
      <c r="Q239" s="96">
        <f>+C239-15018.5</f>
        <v>41337.094299999997</v>
      </c>
      <c r="R239" s="1">
        <f>G239</f>
        <v>-9.0759800004889257E-2</v>
      </c>
      <c r="T239" s="26"/>
    </row>
    <row r="240" spans="1:21">
      <c r="A240" s="20" t="s">
        <v>162</v>
      </c>
      <c r="B240" s="21" t="s">
        <v>40</v>
      </c>
      <c r="C240" s="22">
        <v>56977.911099999998</v>
      </c>
      <c r="D240" s="23"/>
      <c r="E240" s="24">
        <f>+(C240-C$7)/C$8</f>
        <v>4961.0060681533114</v>
      </c>
      <c r="F240" s="1">
        <f>ROUND(2*E240,0)/2</f>
        <v>4961</v>
      </c>
      <c r="G240" s="1">
        <f>+C240-(C$7+F240*C$8)</f>
        <v>1.9117199997708667E-2</v>
      </c>
      <c r="H240" s="23"/>
      <c r="I240" s="25"/>
      <c r="J240" s="25"/>
      <c r="K240" s="1">
        <f>G240</f>
        <v>1.9117199997708667E-2</v>
      </c>
      <c r="O240" s="1">
        <f ca="1">+C$11+C$12*$F240</f>
        <v>1.0664807734275219E-2</v>
      </c>
      <c r="P240" s="1">
        <f ca="1">+D$11+D$12*$F240</f>
        <v>0.56726290437292526</v>
      </c>
      <c r="Q240" s="96">
        <f>+C240-15018.5</f>
        <v>41959.411099999998</v>
      </c>
      <c r="R240" s="1">
        <f>G240</f>
        <v>1.9117199997708667E-2</v>
      </c>
      <c r="T240" s="26"/>
    </row>
    <row r="241" spans="1:20">
      <c r="A241" s="48" t="s">
        <v>166</v>
      </c>
      <c r="B241" s="49" t="s">
        <v>40</v>
      </c>
      <c r="C241" s="50">
        <v>56977.911099999998</v>
      </c>
      <c r="D241" s="50">
        <v>1E-4</v>
      </c>
      <c r="E241" s="24">
        <f>+(C241-C$7)/C$8</f>
        <v>4961.0060681533114</v>
      </c>
      <c r="F241" s="1">
        <f>ROUND(2*E241,0)/2</f>
        <v>4961</v>
      </c>
      <c r="G241" s="1">
        <f>+C241-(C$7+F241*C$8)</f>
        <v>1.9117199997708667E-2</v>
      </c>
      <c r="H241" s="23"/>
      <c r="I241" s="25"/>
      <c r="J241" s="25"/>
      <c r="K241" s="1">
        <f>G241</f>
        <v>1.9117199997708667E-2</v>
      </c>
      <c r="O241" s="1">
        <f ca="1">+C$11+C$12*$F241</f>
        <v>1.0664807734275219E-2</v>
      </c>
      <c r="P241" s="1">
        <f ca="1">+D$11+D$12*$F241</f>
        <v>0.56726290437292526</v>
      </c>
      <c r="Q241" s="96">
        <f>+C241-15018.5</f>
        <v>41959.411099999998</v>
      </c>
      <c r="R241" s="1">
        <f>G241</f>
        <v>1.9117199997708667E-2</v>
      </c>
      <c r="T241" s="26"/>
    </row>
    <row r="242" spans="1:20">
      <c r="A242" s="48" t="s">
        <v>167</v>
      </c>
      <c r="B242" s="49" t="s">
        <v>40</v>
      </c>
      <c r="C242" s="50">
        <v>56977.911099999998</v>
      </c>
      <c r="D242" s="50">
        <v>1E-4</v>
      </c>
      <c r="E242" s="24">
        <f>+(C242-C$7)/C$8</f>
        <v>4961.0060681533114</v>
      </c>
      <c r="F242" s="1">
        <f>ROUND(2*E242,0)/2</f>
        <v>4961</v>
      </c>
      <c r="G242" s="1">
        <f>+C242-(C$7+F242*C$8)</f>
        <v>1.9117199997708667E-2</v>
      </c>
      <c r="H242" s="23"/>
      <c r="I242" s="25"/>
      <c r="J242" s="25"/>
      <c r="K242" s="1">
        <f>G242</f>
        <v>1.9117199997708667E-2</v>
      </c>
      <c r="O242" s="1">
        <f ca="1">+C$11+C$12*$F242</f>
        <v>1.0664807734275219E-2</v>
      </c>
      <c r="P242" s="1">
        <f ca="1">+D$11+D$12*$F242</f>
        <v>0.56726290437292526</v>
      </c>
      <c r="Q242" s="96">
        <f>+C242-15018.5</f>
        <v>41959.411099999998</v>
      </c>
      <c r="R242" s="1">
        <f>G242</f>
        <v>1.9117199997708667E-2</v>
      </c>
      <c r="T242" s="26"/>
    </row>
    <row r="243" spans="1:20">
      <c r="A243" s="36" t="s">
        <v>164</v>
      </c>
      <c r="B243" s="40"/>
      <c r="C243" s="36">
        <v>57069.273099999999</v>
      </c>
      <c r="D243" s="36">
        <v>2.8999999999999998E-3</v>
      </c>
      <c r="E243" s="24">
        <f>+(C243-C$7)/C$8</f>
        <v>4990.0060588846909</v>
      </c>
      <c r="F243" s="1">
        <f>ROUND(2*E243,0)/2</f>
        <v>4990</v>
      </c>
      <c r="G243" s="1">
        <f>+C243-(C$7+F243*C$8)</f>
        <v>1.9088000000920147E-2</v>
      </c>
      <c r="H243" s="23"/>
      <c r="I243" s="25"/>
      <c r="J243" s="25"/>
      <c r="K243" s="1">
        <f>G243</f>
        <v>1.9088000000920147E-2</v>
      </c>
      <c r="O243" s="1">
        <f ca="1">+C$11+C$12*$F243</f>
        <v>1.0694067997248913E-2</v>
      </c>
      <c r="P243" s="1">
        <f ca="1">+D$11+D$12*$F243</f>
        <v>0.56593716018396045</v>
      </c>
      <c r="Q243" s="96">
        <f>+C243-15018.5</f>
        <v>42050.773099999999</v>
      </c>
      <c r="R243" s="1">
        <f>G243</f>
        <v>1.9088000000920147E-2</v>
      </c>
      <c r="T243" s="26"/>
    </row>
    <row r="244" spans="1:20">
      <c r="A244" s="45" t="s">
        <v>165</v>
      </c>
      <c r="B244" s="46" t="s">
        <v>47</v>
      </c>
      <c r="C244" s="47">
        <v>57320.270400000001</v>
      </c>
      <c r="D244" s="47">
        <v>6.9999999999999994E-5</v>
      </c>
      <c r="E244" s="24">
        <f>+(C244-C$7)/C$8</f>
        <v>5069.6772501195728</v>
      </c>
      <c r="F244" s="1">
        <f>ROUND(2*E244,0)/2</f>
        <v>5069.5</v>
      </c>
      <c r="G244" s="1">
        <f>+C244-(C$7+F244*C$8)</f>
        <v>0.55841140000120504</v>
      </c>
      <c r="H244" s="23"/>
      <c r="I244" s="25"/>
      <c r="J244" s="25"/>
      <c r="K244" s="1">
        <f>G244</f>
        <v>0.55841140000120504</v>
      </c>
      <c r="O244" s="1">
        <f ca="1">+C$11+C$12*$F244</f>
        <v>1.0774281476780251E-2</v>
      </c>
      <c r="P244" s="1">
        <f ca="1">+D$11+D$12*$F244</f>
        <v>0.56230279249352244</v>
      </c>
      <c r="Q244" s="96">
        <f>+C244-15018.5</f>
        <v>42301.770400000001</v>
      </c>
      <c r="S244" s="1">
        <f>G244</f>
        <v>0.55841140000120504</v>
      </c>
      <c r="T244" s="26"/>
    </row>
    <row r="245" spans="1:20">
      <c r="A245" s="48" t="s">
        <v>168</v>
      </c>
      <c r="B245" s="49" t="s">
        <v>40</v>
      </c>
      <c r="C245" s="50">
        <v>57768.666599999997</v>
      </c>
      <c r="D245" s="50">
        <v>1E-4</v>
      </c>
      <c r="E245" s="24">
        <f>+(C245-C$7)/C$8</f>
        <v>5212.0065078414436</v>
      </c>
      <c r="F245" s="1">
        <f>ROUND(2*E245,0)/2</f>
        <v>5212</v>
      </c>
      <c r="G245" s="1">
        <f>+C245-(C$7+F245*C$8)</f>
        <v>2.05024000024423E-2</v>
      </c>
      <c r="H245" s="23"/>
      <c r="I245" s="25"/>
      <c r="J245" s="25"/>
      <c r="K245" s="1">
        <f>G245</f>
        <v>2.05024000024423E-2</v>
      </c>
      <c r="O245" s="1">
        <f ca="1">+C$11+C$12*$F245</f>
        <v>1.0918060355185475E-2</v>
      </c>
      <c r="P245" s="1">
        <f ca="1">+D$11+D$12*$F245</f>
        <v>0.55578835984085062</v>
      </c>
      <c r="Q245" s="96">
        <f>+C245-15018.5</f>
        <v>42750.166599999997</v>
      </c>
      <c r="R245" s="1">
        <f>G245</f>
        <v>2.05024000024423E-2</v>
      </c>
      <c r="T245" s="26"/>
    </row>
    <row r="246" spans="1:20">
      <c r="A246" s="51" t="s">
        <v>169</v>
      </c>
      <c r="B246" s="52" t="s">
        <v>40</v>
      </c>
      <c r="C246" s="53">
        <v>57787.569300000003</v>
      </c>
      <c r="D246" s="53">
        <v>1E-4</v>
      </c>
      <c r="E246" s="24">
        <f>+(C246-C$7)/C$8</f>
        <v>5218.0065748802363</v>
      </c>
      <c r="F246" s="1">
        <f>ROUND(2*E246,0)/2</f>
        <v>5218</v>
      </c>
      <c r="G246" s="1">
        <f>+C246-(C$7+F246*C$8)</f>
        <v>2.0713600009912625E-2</v>
      </c>
      <c r="H246" s="23"/>
      <c r="I246" s="25"/>
      <c r="J246" s="25"/>
      <c r="K246" s="1">
        <f>G246</f>
        <v>2.0713600009912625E-2</v>
      </c>
      <c r="O246" s="1">
        <f ca="1">+C$11+C$12*$F246</f>
        <v>1.0924114202697274E-2</v>
      </c>
      <c r="P246" s="1">
        <f ca="1">+D$11+D$12*$F246</f>
        <v>0.5555140679396855</v>
      </c>
      <c r="Q246" s="96">
        <f>+C246-15018.5</f>
        <v>42769.069300000003</v>
      </c>
      <c r="R246" s="1">
        <f>G246</f>
        <v>2.0713600009912625E-2</v>
      </c>
      <c r="T246" s="26"/>
    </row>
    <row r="247" spans="1:20">
      <c r="A247" s="51" t="s">
        <v>169</v>
      </c>
      <c r="B247" s="52" t="s">
        <v>40</v>
      </c>
      <c r="C247" s="53">
        <v>57831.676299999999</v>
      </c>
      <c r="D247" s="53">
        <v>2.0000000000000001E-4</v>
      </c>
      <c r="E247" s="24">
        <f>+(C247-C$7)/C$8</f>
        <v>5232.0069534970444</v>
      </c>
      <c r="F247" s="1">
        <f>ROUND(2*E247,0)/2</f>
        <v>5232</v>
      </c>
      <c r="G247" s="1">
        <f>+C247-(C$7+F247*C$8)</f>
        <v>2.1906400004809257E-2</v>
      </c>
      <c r="H247" s="23"/>
      <c r="I247" s="25"/>
      <c r="J247" s="25"/>
      <c r="K247" s="1">
        <f>G247</f>
        <v>2.1906400004809257E-2</v>
      </c>
      <c r="O247" s="1">
        <f ca="1">+C$11+C$12*$F247</f>
        <v>1.0938239846891473E-2</v>
      </c>
      <c r="P247" s="1">
        <f ca="1">+D$11+D$12*$F247</f>
        <v>0.5548740535036335</v>
      </c>
      <c r="Q247" s="96">
        <f>+C247-15018.5</f>
        <v>42813.176299999999</v>
      </c>
      <c r="R247" s="1">
        <f>G247</f>
        <v>2.1906400004809257E-2</v>
      </c>
      <c r="T247" s="26"/>
    </row>
    <row r="248" spans="1:20">
      <c r="A248" s="51" t="s">
        <v>171</v>
      </c>
      <c r="B248" s="57" t="s">
        <v>40</v>
      </c>
      <c r="C248" s="51">
        <v>58045.904300000002</v>
      </c>
      <c r="D248" s="51">
        <v>1E-4</v>
      </c>
      <c r="E248" s="24">
        <f>+(C248-C$7)/C$8</f>
        <v>5300.0068879818637</v>
      </c>
      <c r="F248" s="1">
        <f>ROUND(2*E248,0)/2</f>
        <v>5300</v>
      </c>
      <c r="G248" s="1">
        <f>+C248-(C$7+F248*C$8)</f>
        <v>2.170000000478467E-2</v>
      </c>
      <c r="H248" s="23"/>
      <c r="I248" s="25"/>
      <c r="J248" s="25"/>
      <c r="K248" s="1">
        <f>G248</f>
        <v>2.170000000478467E-2</v>
      </c>
      <c r="O248" s="1">
        <f ca="1">+C$11+C$12*$F248</f>
        <v>1.100685011869186E-2</v>
      </c>
      <c r="P248" s="1">
        <f ca="1">+D$11+D$12*$F248</f>
        <v>0.55176541195709539</v>
      </c>
      <c r="Q248" s="96">
        <f>+C248-15018.5</f>
        <v>43027.404300000002</v>
      </c>
      <c r="R248" s="1">
        <f>G248</f>
        <v>2.170000000478467E-2</v>
      </c>
      <c r="T248" s="26"/>
    </row>
    <row r="249" spans="1:20">
      <c r="A249" s="63" t="s">
        <v>175</v>
      </c>
      <c r="B249" s="64" t="s">
        <v>40</v>
      </c>
      <c r="C249" s="65">
        <v>58449.158239999997</v>
      </c>
      <c r="D249" s="65">
        <v>2.0000000000000002E-5</v>
      </c>
      <c r="E249" s="24">
        <f>+(C249-C$7)/C$8</f>
        <v>5428.0071563909614</v>
      </c>
      <c r="F249" s="1">
        <f>ROUND(2*E249,0)/2</f>
        <v>5428</v>
      </c>
      <c r="G249" s="1">
        <f>+C249-(C$7+F249*C$8)</f>
        <v>2.2545599997101817E-2</v>
      </c>
      <c r="H249" s="23"/>
      <c r="I249" s="25"/>
      <c r="J249" s="25"/>
      <c r="K249" s="1">
        <f>G249</f>
        <v>2.2545599997101817E-2</v>
      </c>
      <c r="O249" s="1">
        <f ca="1">+C$11+C$12*$F249</f>
        <v>1.1135998865610237E-2</v>
      </c>
      <c r="P249" s="1">
        <f ca="1">+D$11+D$12*$F249</f>
        <v>0.54591385139890591</v>
      </c>
      <c r="Q249" s="96">
        <f>+C249-15018.5</f>
        <v>43430.658239999997</v>
      </c>
      <c r="R249" s="1">
        <f>G249</f>
        <v>2.2545599997101817E-2</v>
      </c>
      <c r="T249" s="26"/>
    </row>
    <row r="250" spans="1:20">
      <c r="A250" s="58" t="s">
        <v>172</v>
      </c>
      <c r="B250" s="59" t="s">
        <v>40</v>
      </c>
      <c r="C250" s="58">
        <v>58461.759700000002</v>
      </c>
      <c r="D250" s="58">
        <v>1E-4</v>
      </c>
      <c r="E250" s="24">
        <f>+(C250-C$7)/C$8</f>
        <v>5432.0070931611945</v>
      </c>
      <c r="F250" s="1">
        <f>ROUND(2*E250,0)/2</f>
        <v>5432</v>
      </c>
      <c r="G250" s="1">
        <f>+C250-(C$7+F250*C$8)</f>
        <v>2.2346400008245837E-2</v>
      </c>
      <c r="H250" s="23"/>
      <c r="I250" s="25"/>
      <c r="J250" s="25"/>
      <c r="K250" s="1">
        <f>G250</f>
        <v>2.2346400008245837E-2</v>
      </c>
      <c r="O250" s="1">
        <f ca="1">+C$11+C$12*$F250</f>
        <v>1.1140034763951437E-2</v>
      </c>
      <c r="P250" s="1">
        <f ca="1">+D$11+D$12*$F250</f>
        <v>0.54573099013146242</v>
      </c>
      <c r="Q250" s="96">
        <f>+C250-15018.5</f>
        <v>43443.259700000002</v>
      </c>
      <c r="R250" s="1">
        <f>G250</f>
        <v>2.2346400008245837E-2</v>
      </c>
      <c r="T250" s="26"/>
    </row>
    <row r="251" spans="1:20">
      <c r="A251" s="60" t="s">
        <v>173</v>
      </c>
      <c r="B251" s="61" t="s">
        <v>40</v>
      </c>
      <c r="C251" s="62">
        <v>58518.467900000003</v>
      </c>
      <c r="D251" s="62">
        <v>1E-4</v>
      </c>
      <c r="E251" s="24">
        <f>+(C251-C$7)/C$8</f>
        <v>5450.0073260194204</v>
      </c>
      <c r="F251" s="1">
        <f>ROUND(2*E251,0)/2</f>
        <v>5450</v>
      </c>
      <c r="G251" s="1">
        <f>+C251-(C$7+F251*C$8)</f>
        <v>2.3080000006302726E-2</v>
      </c>
      <c r="H251" s="23"/>
      <c r="I251" s="25"/>
      <c r="J251" s="25"/>
      <c r="K251" s="1">
        <f>G251</f>
        <v>2.3080000006302726E-2</v>
      </c>
      <c r="O251" s="1">
        <f ca="1">+C$11+C$12*$F251</f>
        <v>1.1158196306486835E-2</v>
      </c>
      <c r="P251" s="1">
        <f ca="1">+D$11+D$12*$F251</f>
        <v>0.54490811442796705</v>
      </c>
      <c r="Q251" s="96">
        <f>+C251-15018.5</f>
        <v>43499.967900000003</v>
      </c>
      <c r="R251" s="1">
        <f>G251</f>
        <v>2.3080000006302726E-2</v>
      </c>
      <c r="T251" s="26"/>
    </row>
    <row r="252" spans="1:20">
      <c r="A252" s="63" t="s">
        <v>175</v>
      </c>
      <c r="B252" s="64" t="s">
        <v>40</v>
      </c>
      <c r="C252" s="65">
        <v>58808.306490000003</v>
      </c>
      <c r="D252" s="65">
        <v>3.0000000000000001E-5</v>
      </c>
      <c r="E252" s="24">
        <f>+(C252-C$7)/C$8</f>
        <v>5542.007462001513</v>
      </c>
      <c r="F252" s="1">
        <f>ROUND(2*E252,0)/2</f>
        <v>5542</v>
      </c>
      <c r="G252" s="1">
        <f>+C252-(C$7+F252*C$8)</f>
        <v>2.3508400001446716E-2</v>
      </c>
      <c r="H252" s="23"/>
      <c r="I252" s="25"/>
      <c r="J252" s="25"/>
      <c r="K252" s="1">
        <f>G252</f>
        <v>2.3508400001446716E-2</v>
      </c>
      <c r="O252" s="1">
        <f ca="1">+C$11+C$12*$F252</f>
        <v>1.1251021968334418E-2</v>
      </c>
      <c r="P252" s="1">
        <f ca="1">+D$11+D$12*$F252</f>
        <v>0.54070230527676832</v>
      </c>
      <c r="Q252" s="96">
        <f>+C252-15018.5</f>
        <v>43789.806490000003</v>
      </c>
      <c r="R252" s="1">
        <f>G252</f>
        <v>2.3508400001446716E-2</v>
      </c>
      <c r="T252" s="26"/>
    </row>
    <row r="253" spans="1:20" ht="12" customHeight="1">
      <c r="A253" s="63" t="s">
        <v>174</v>
      </c>
      <c r="B253" s="64" t="s">
        <v>40</v>
      </c>
      <c r="C253" s="65">
        <v>58893.367700000003</v>
      </c>
      <c r="D253" s="65">
        <v>1E-4</v>
      </c>
      <c r="E253" s="24">
        <f>+(C253-C$7)/C$8</f>
        <v>5569.0074653026659</v>
      </c>
      <c r="F253" s="1">
        <f>ROUND(2*E253,0)/2</f>
        <v>5569</v>
      </c>
      <c r="G253" s="1">
        <f>+C253-(C$7+F253*C$8)</f>
        <v>2.3518800007877871E-2</v>
      </c>
      <c r="H253" s="23"/>
      <c r="I253" s="25"/>
      <c r="J253" s="25"/>
      <c r="K253" s="1">
        <f>G253</f>
        <v>2.3518800007877871E-2</v>
      </c>
      <c r="O253" s="1">
        <f ca="1">+C$11+C$12*$F253</f>
        <v>1.1278264282137514E-2</v>
      </c>
      <c r="P253" s="1">
        <f ca="1">+D$11+D$12*$F253</f>
        <v>0.53946799172152526</v>
      </c>
      <c r="Q253" s="96">
        <f>+C253-15018.5</f>
        <v>43874.867700000003</v>
      </c>
      <c r="R253" s="1">
        <f>G253</f>
        <v>2.3518800007877871E-2</v>
      </c>
      <c r="T253" s="26"/>
    </row>
    <row r="254" spans="1:20" ht="12" customHeight="1">
      <c r="A254" s="63" t="s">
        <v>174</v>
      </c>
      <c r="B254" s="64" t="s">
        <v>40</v>
      </c>
      <c r="C254" s="65">
        <v>58915.4205</v>
      </c>
      <c r="D254" s="65">
        <v>1E-4</v>
      </c>
      <c r="E254" s="24">
        <f>+(C254-C$7)/C$8</f>
        <v>5576.0074324181069</v>
      </c>
      <c r="F254" s="1">
        <f>ROUND(2*E254,0)/2</f>
        <v>5576</v>
      </c>
      <c r="G254" s="1">
        <f>+C254-(C$7+F254*C$8)</f>
        <v>2.3415199997543823E-2</v>
      </c>
      <c r="H254" s="23"/>
      <c r="I254" s="25"/>
      <c r="J254" s="25"/>
      <c r="K254" s="1">
        <f>G254</f>
        <v>2.3415199997543823E-2</v>
      </c>
      <c r="O254" s="1">
        <f ca="1">+C$11+C$12*$F254</f>
        <v>1.1285327104234612E-2</v>
      </c>
      <c r="P254" s="1">
        <f ca="1">+D$11+D$12*$F254</f>
        <v>0.53914798450349921</v>
      </c>
      <c r="Q254" s="96">
        <f>+C254-15018.5</f>
        <v>43896.9205</v>
      </c>
      <c r="R254" s="1">
        <f>G254</f>
        <v>2.3415199997543823E-2</v>
      </c>
      <c r="T254" s="26"/>
    </row>
    <row r="255" spans="1:20" ht="12" customHeight="1">
      <c r="A255" s="85" t="s">
        <v>910</v>
      </c>
      <c r="B255" s="86" t="s">
        <v>40</v>
      </c>
      <c r="C255" s="87">
        <v>59192.658000000003</v>
      </c>
      <c r="D255" s="87">
        <v>1E-4</v>
      </c>
      <c r="E255" s="24">
        <f>+(C255-C$7)/C$8</f>
        <v>5664.0077490748217</v>
      </c>
      <c r="F255" s="1">
        <f>ROUND(2*E255,0)/2</f>
        <v>5664</v>
      </c>
      <c r="G255" s="1">
        <f>+C255-(C$7+F255*C$8)</f>
        <v>2.4412800004938617E-2</v>
      </c>
      <c r="H255" s="23"/>
      <c r="I255" s="25"/>
      <c r="J255" s="25"/>
      <c r="K255" s="1">
        <f>G255</f>
        <v>2.4412800004938617E-2</v>
      </c>
      <c r="O255" s="1">
        <f ca="1">+C$11+C$12*$F255</f>
        <v>1.1374116867740997E-2</v>
      </c>
      <c r="P255" s="1">
        <f ca="1">+D$11+D$12*$F255</f>
        <v>0.53512503661974398</v>
      </c>
      <c r="Q255" s="96">
        <f>+C255-15018.5</f>
        <v>44174.158000000003</v>
      </c>
      <c r="R255" s="1">
        <f>G255</f>
        <v>2.4412800004938617E-2</v>
      </c>
    </row>
    <row r="256" spans="1:20" ht="12" customHeight="1">
      <c r="A256" s="78" t="s">
        <v>904</v>
      </c>
      <c r="B256" s="79" t="s">
        <v>40</v>
      </c>
      <c r="C256" s="84">
        <v>59630.566700000003</v>
      </c>
      <c r="D256" s="82">
        <v>1E-4</v>
      </c>
      <c r="E256" s="24">
        <f>+(C256-C$7)/C$8</f>
        <v>5803.0080800788537</v>
      </c>
      <c r="F256" s="1">
        <f>ROUND(2*E256,0)/2</f>
        <v>5803</v>
      </c>
      <c r="G256" s="1">
        <f>+C256-(C$7+F256*C$8)</f>
        <v>2.5455600007262547E-2</v>
      </c>
      <c r="H256" s="23"/>
      <c r="I256" s="25"/>
      <c r="J256" s="25"/>
      <c r="K256" s="1">
        <f>G256</f>
        <v>2.5455600007262547E-2</v>
      </c>
      <c r="O256" s="1">
        <f ca="1">+C$11+C$12*$F256</f>
        <v>1.1514364335097673E-2</v>
      </c>
      <c r="P256" s="1">
        <f ca="1">+D$11+D$12*$F256</f>
        <v>0.52877060757608518</v>
      </c>
      <c r="Q256" s="96">
        <f>+C256-15018.5</f>
        <v>44612.066700000003</v>
      </c>
      <c r="R256" s="1">
        <f>G256</f>
        <v>2.5455600007262547E-2</v>
      </c>
    </row>
    <row r="257" spans="1:21" ht="12" customHeight="1">
      <c r="A257" s="78" t="s">
        <v>905</v>
      </c>
      <c r="B257" s="79" t="s">
        <v>47</v>
      </c>
      <c r="C257" s="84">
        <v>59648.383999999998</v>
      </c>
      <c r="D257" s="82">
        <v>5.0000000000000001E-3</v>
      </c>
      <c r="E257" s="24">
        <f>+(C257-C$7)/C$8</f>
        <v>5808.6636210571387</v>
      </c>
      <c r="F257" s="1">
        <f>ROUND(2*E257,0)/2</f>
        <v>5808.5</v>
      </c>
      <c r="G257" s="1">
        <f>+C257-(C$7+F257*C$8)</f>
        <v>0.5154742000013357</v>
      </c>
      <c r="H257" s="23"/>
      <c r="I257" s="25"/>
      <c r="J257" s="25"/>
      <c r="K257" s="1">
        <f>G257</f>
        <v>0.5154742000013357</v>
      </c>
      <c r="O257" s="1">
        <f ca="1">+C$11+C$12*$F257</f>
        <v>1.1519913695316821E-2</v>
      </c>
      <c r="P257" s="1">
        <f ca="1">+D$11+D$12*$F257</f>
        <v>0.52851917333335041</v>
      </c>
      <c r="Q257" s="96">
        <f>+C257-15018.5</f>
        <v>44629.883999999998</v>
      </c>
      <c r="S257" s="1">
        <f>G257</f>
        <v>0.5154742000013357</v>
      </c>
    </row>
    <row r="258" spans="1:21" ht="12" customHeight="1">
      <c r="A258" s="78" t="s">
        <v>905</v>
      </c>
      <c r="B258" s="79" t="s">
        <v>47</v>
      </c>
      <c r="C258" s="84">
        <v>59649.468000000001</v>
      </c>
      <c r="D258" s="82">
        <v>7.0000000000000001E-3</v>
      </c>
      <c r="E258" s="24">
        <f>+(C258-C$7)/C$8</f>
        <v>5809.0077027317175</v>
      </c>
      <c r="F258" s="1">
        <f>ROUND(2*E258,0)/2</f>
        <v>5809</v>
      </c>
      <c r="G258" s="1">
        <f>+C258-(C$7+F258*C$8)</f>
        <v>2.42668000064441E-2</v>
      </c>
      <c r="H258" s="23"/>
      <c r="I258" s="25"/>
      <c r="J258" s="25"/>
      <c r="K258" s="1">
        <f>G258</f>
        <v>2.42668000064441E-2</v>
      </c>
      <c r="O258" s="1">
        <f ca="1">+C$11+C$12*$F258</f>
        <v>1.152041818260947E-2</v>
      </c>
      <c r="P258" s="1">
        <f ca="1">+D$11+D$12*$F258</f>
        <v>0.52849631567492006</v>
      </c>
      <c r="Q258" s="96">
        <f>+C258-15018.5</f>
        <v>44630.968000000001</v>
      </c>
      <c r="U258" s="1">
        <f>G258</f>
        <v>2.42668000064441E-2</v>
      </c>
    </row>
    <row r="259" spans="1:21">
      <c r="A259" s="80" t="s">
        <v>906</v>
      </c>
      <c r="B259" s="81" t="s">
        <v>40</v>
      </c>
      <c r="C259" s="82">
        <v>59986.564599999998</v>
      </c>
      <c r="D259" s="82">
        <v>1E-4</v>
      </c>
      <c r="E259" s="24">
        <f>+(C259-C$7)/C$8</f>
        <v>5916.0084062581218</v>
      </c>
      <c r="F259" s="1">
        <f>ROUND(2*E259,0)/2</f>
        <v>5916</v>
      </c>
      <c r="G259" s="1">
        <f>+C259-(C$7+F259*C$8)</f>
        <v>2.6483199995709583E-2</v>
      </c>
      <c r="H259" s="23"/>
      <c r="I259" s="25"/>
      <c r="J259" s="25"/>
      <c r="K259" s="1">
        <f>G259</f>
        <v>2.6483199995709583E-2</v>
      </c>
      <c r="O259" s="1">
        <f ca="1">+C$11+C$12*$F259</f>
        <v>1.1628378463236552E-2</v>
      </c>
      <c r="P259" s="1">
        <f ca="1">+D$11+D$12*$F259</f>
        <v>0.52360477677080852</v>
      </c>
      <c r="Q259" s="96">
        <f>+C259-15018.5</f>
        <v>44968.064599999998</v>
      </c>
      <c r="R259" s="1">
        <f>G259</f>
        <v>2.6483199995709583E-2</v>
      </c>
    </row>
    <row r="260" spans="1:21">
      <c r="C260" s="23"/>
      <c r="D260" s="23"/>
    </row>
    <row r="261" spans="1:21">
      <c r="C261" s="23"/>
      <c r="D261" s="23"/>
    </row>
    <row r="262" spans="1:21">
      <c r="C262" s="23"/>
      <c r="D262" s="23"/>
    </row>
    <row r="263" spans="1:21">
      <c r="C263" s="23"/>
      <c r="D263" s="23"/>
    </row>
    <row r="264" spans="1:21">
      <c r="C264" s="23"/>
      <c r="D264" s="23"/>
    </row>
    <row r="265" spans="1:21">
      <c r="C265" s="23"/>
      <c r="D265" s="23"/>
    </row>
    <row r="266" spans="1:21">
      <c r="C266" s="23"/>
      <c r="D266" s="23"/>
    </row>
    <row r="267" spans="1:21">
      <c r="C267" s="23"/>
      <c r="D267" s="23"/>
    </row>
    <row r="268" spans="1:21">
      <c r="C268" s="23"/>
      <c r="D268" s="23"/>
    </row>
    <row r="269" spans="1:21">
      <c r="C269" s="23"/>
      <c r="D269" s="23"/>
    </row>
    <row r="270" spans="1:21">
      <c r="C270" s="23"/>
      <c r="D270" s="23"/>
    </row>
    <row r="271" spans="1:21">
      <c r="C271" s="23"/>
      <c r="D271" s="23"/>
    </row>
    <row r="272" spans="1:21">
      <c r="C272" s="23"/>
      <c r="D272" s="23"/>
    </row>
    <row r="273" spans="3:4">
      <c r="C273" s="23"/>
      <c r="D273" s="23"/>
    </row>
    <row r="274" spans="3:4">
      <c r="C274" s="23"/>
      <c r="D274" s="23"/>
    </row>
    <row r="275" spans="3:4">
      <c r="C275" s="23"/>
      <c r="D275" s="23"/>
    </row>
    <row r="276" spans="3:4">
      <c r="C276" s="23"/>
      <c r="D276" s="23"/>
    </row>
    <row r="277" spans="3:4">
      <c r="C277" s="23"/>
      <c r="D277" s="23"/>
    </row>
    <row r="278" spans="3:4">
      <c r="C278" s="23"/>
      <c r="D278" s="23"/>
    </row>
    <row r="279" spans="3:4">
      <c r="C279" s="23"/>
      <c r="D279" s="23"/>
    </row>
    <row r="280" spans="3:4">
      <c r="C280" s="23"/>
      <c r="D280" s="23"/>
    </row>
    <row r="281" spans="3:4">
      <c r="C281" s="23"/>
      <c r="D281" s="23"/>
    </row>
    <row r="282" spans="3:4">
      <c r="C282" s="23"/>
      <c r="D282" s="23"/>
    </row>
    <row r="283" spans="3:4">
      <c r="C283" s="23"/>
      <c r="D283" s="23"/>
    </row>
    <row r="284" spans="3:4">
      <c r="C284" s="23"/>
      <c r="D284" s="23"/>
    </row>
    <row r="285" spans="3:4">
      <c r="C285" s="23"/>
      <c r="D285" s="23"/>
    </row>
    <row r="286" spans="3:4">
      <c r="C286" s="23"/>
      <c r="D286" s="23"/>
    </row>
  </sheetData>
  <sheetProtection selectLockedCells="1" selectUnlockedCells="1"/>
  <sortState xmlns:xlrd2="http://schemas.microsoft.com/office/spreadsheetml/2017/richdata2" ref="A21:Z264">
    <sortCondition ref="C21:C264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5FA7-EF7F-4A9D-A4AC-0669B7FF5D97}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5"/>
  <sheetViews>
    <sheetView topLeftCell="A158" workbookViewId="0">
      <selection activeCell="A145" sqref="A145"/>
    </sheetView>
  </sheetViews>
  <sheetFormatPr defaultRowHeight="12.75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6" t="s">
        <v>176</v>
      </c>
      <c r="I1" s="67" t="s">
        <v>177</v>
      </c>
      <c r="J1" s="68" t="s">
        <v>178</v>
      </c>
    </row>
    <row r="2" spans="1:16">
      <c r="I2" s="69" t="s">
        <v>179</v>
      </c>
      <c r="J2" s="70" t="s">
        <v>180</v>
      </c>
    </row>
    <row r="3" spans="1:16">
      <c r="A3" s="71" t="s">
        <v>181</v>
      </c>
      <c r="I3" s="69" t="s">
        <v>182</v>
      </c>
      <c r="J3" s="70" t="s">
        <v>183</v>
      </c>
    </row>
    <row r="4" spans="1:16">
      <c r="I4" s="69" t="s">
        <v>184</v>
      </c>
      <c r="J4" s="70" t="s">
        <v>183</v>
      </c>
    </row>
    <row r="5" spans="1:16">
      <c r="I5" s="72" t="s">
        <v>92</v>
      </c>
      <c r="J5" s="73" t="s">
        <v>185</v>
      </c>
    </row>
    <row r="11" spans="1:16" ht="12.75" customHeight="1">
      <c r="A11" s="23" t="str">
        <f t="shared" ref="A11:A42" si="0">P11</f>
        <v> AAP 5.229 </v>
      </c>
      <c r="B11" s="25" t="str">
        <f t="shared" ref="B11:B42" si="1">IF(H11=INT(H11),"I","II")</f>
        <v>II</v>
      </c>
      <c r="C11" s="23">
        <f t="shared" ref="C11:C42" si="2">1*G11</f>
        <v>38783.447999999997</v>
      </c>
      <c r="D11" t="str">
        <f t="shared" ref="D11:D42" si="3">VLOOKUP(F11,I$1:J$5,2,FALSE)</f>
        <v>vis</v>
      </c>
      <c r="E11">
        <f>VLOOKUP(C11,'Active 1'!C$21:E$971,3,FALSE)</f>
        <v>-814.25346275036554</v>
      </c>
      <c r="F11" s="25" t="s">
        <v>92</v>
      </c>
      <c r="G11" t="str">
        <f t="shared" ref="G11:G42" si="4">MID(I11,3,LEN(I11)-3)</f>
        <v>38783.4480</v>
      </c>
      <c r="H11" s="23">
        <f t="shared" ref="H11:H42" si="5">1*K11</f>
        <v>-814.5</v>
      </c>
      <c r="I11" s="74" t="s">
        <v>186</v>
      </c>
      <c r="J11" s="75" t="s">
        <v>187</v>
      </c>
      <c r="K11" s="74">
        <v>-814.5</v>
      </c>
      <c r="L11" s="74" t="s">
        <v>188</v>
      </c>
      <c r="M11" s="75" t="s">
        <v>189</v>
      </c>
      <c r="N11" s="75" t="s">
        <v>190</v>
      </c>
      <c r="O11" s="76" t="s">
        <v>191</v>
      </c>
      <c r="P11" s="76" t="s">
        <v>46</v>
      </c>
    </row>
    <row r="12" spans="1:16" ht="12.75" customHeight="1">
      <c r="A12" s="23" t="str">
        <f t="shared" si="0"/>
        <v> AAP 5.229 </v>
      </c>
      <c r="B12" s="25" t="str">
        <f t="shared" si="1"/>
        <v>II</v>
      </c>
      <c r="C12" s="23">
        <f t="shared" si="2"/>
        <v>39120.5383</v>
      </c>
      <c r="D12" t="str">
        <f t="shared" si="3"/>
        <v>vis</v>
      </c>
      <c r="E12">
        <f>VLOOKUP(C12,'Active 1'!C$21:E$971,3,FALSE)</f>
        <v>-707.25475896062858</v>
      </c>
      <c r="F12" s="25" t="s">
        <v>92</v>
      </c>
      <c r="G12" t="str">
        <f t="shared" si="4"/>
        <v>39120.5383</v>
      </c>
      <c r="H12" s="23">
        <f t="shared" si="5"/>
        <v>-707.5</v>
      </c>
      <c r="I12" s="74" t="s">
        <v>192</v>
      </c>
      <c r="J12" s="75" t="s">
        <v>193</v>
      </c>
      <c r="K12" s="74">
        <v>-707.5</v>
      </c>
      <c r="L12" s="74" t="s">
        <v>194</v>
      </c>
      <c r="M12" s="75" t="s">
        <v>189</v>
      </c>
      <c r="N12" s="75" t="s">
        <v>190</v>
      </c>
      <c r="O12" s="76" t="s">
        <v>191</v>
      </c>
      <c r="P12" s="76" t="s">
        <v>46</v>
      </c>
    </row>
    <row r="13" spans="1:16" ht="12.75" customHeight="1">
      <c r="A13" s="23" t="str">
        <f t="shared" si="0"/>
        <v> AAP 5.229 </v>
      </c>
      <c r="B13" s="25" t="str">
        <f t="shared" si="1"/>
        <v>II</v>
      </c>
      <c r="C13" s="23">
        <f t="shared" si="2"/>
        <v>39139.441099999996</v>
      </c>
      <c r="D13" t="str">
        <f t="shared" si="3"/>
        <v>vis</v>
      </c>
      <c r="E13">
        <f>VLOOKUP(C13,'Active 1'!C$21:E$971,3,FALSE)</f>
        <v>-701.25466017998667</v>
      </c>
      <c r="F13" s="25" t="s">
        <v>92</v>
      </c>
      <c r="G13" t="str">
        <f t="shared" si="4"/>
        <v>39139.4411</v>
      </c>
      <c r="H13" s="23">
        <f t="shared" si="5"/>
        <v>-701.5</v>
      </c>
      <c r="I13" s="74" t="s">
        <v>195</v>
      </c>
      <c r="J13" s="75" t="s">
        <v>196</v>
      </c>
      <c r="K13" s="74">
        <v>-701.5</v>
      </c>
      <c r="L13" s="74" t="s">
        <v>197</v>
      </c>
      <c r="M13" s="75" t="s">
        <v>189</v>
      </c>
      <c r="N13" s="75" t="s">
        <v>190</v>
      </c>
      <c r="O13" s="76" t="s">
        <v>191</v>
      </c>
      <c r="P13" s="76" t="s">
        <v>46</v>
      </c>
    </row>
    <row r="14" spans="1:16" ht="12.75" customHeight="1">
      <c r="A14" s="23" t="str">
        <f t="shared" si="0"/>
        <v>IBVS 456 </v>
      </c>
      <c r="B14" s="25" t="str">
        <f t="shared" si="1"/>
        <v>I</v>
      </c>
      <c r="C14" s="23">
        <f t="shared" si="2"/>
        <v>40274.3917</v>
      </c>
      <c r="D14" t="str">
        <f t="shared" si="3"/>
        <v>vis</v>
      </c>
      <c r="E14">
        <f>VLOOKUP(C14,'Active 1'!C$21:E$971,3,FALSE)</f>
        <v>-341.00032160844245</v>
      </c>
      <c r="F14" s="25" t="s">
        <v>92</v>
      </c>
      <c r="G14" t="str">
        <f t="shared" si="4"/>
        <v>40274.3917</v>
      </c>
      <c r="H14" s="23">
        <f t="shared" si="5"/>
        <v>-341</v>
      </c>
      <c r="I14" s="74" t="s">
        <v>198</v>
      </c>
      <c r="J14" s="75" t="s">
        <v>199</v>
      </c>
      <c r="K14" s="74">
        <v>-341</v>
      </c>
      <c r="L14" s="74" t="s">
        <v>200</v>
      </c>
      <c r="M14" s="75" t="s">
        <v>189</v>
      </c>
      <c r="N14" s="75" t="s">
        <v>190</v>
      </c>
      <c r="O14" s="76" t="s">
        <v>201</v>
      </c>
      <c r="P14" s="77" t="s">
        <v>202</v>
      </c>
    </row>
    <row r="15" spans="1:16" ht="12.75" customHeight="1">
      <c r="A15" s="23" t="str">
        <f t="shared" si="0"/>
        <v> AVSJ 3.65 </v>
      </c>
      <c r="B15" s="25" t="str">
        <f t="shared" si="1"/>
        <v>I</v>
      </c>
      <c r="C15" s="23">
        <f t="shared" si="2"/>
        <v>40554.781999999999</v>
      </c>
      <c r="D15" t="str">
        <f t="shared" si="3"/>
        <v>vis</v>
      </c>
      <c r="E15">
        <f>VLOOKUP(C15,'Active 1'!C$21:E$971,3,FALSE)</f>
        <v>-251.99924784507672</v>
      </c>
      <c r="F15" s="25" t="s">
        <v>92</v>
      </c>
      <c r="G15" t="str">
        <f t="shared" si="4"/>
        <v>40554.782</v>
      </c>
      <c r="H15" s="23">
        <f t="shared" si="5"/>
        <v>-252</v>
      </c>
      <c r="I15" s="74" t="s">
        <v>203</v>
      </c>
      <c r="J15" s="75" t="s">
        <v>204</v>
      </c>
      <c r="K15" s="74">
        <v>-252</v>
      </c>
      <c r="L15" s="74" t="s">
        <v>205</v>
      </c>
      <c r="M15" s="75" t="s">
        <v>206</v>
      </c>
      <c r="N15" s="75"/>
      <c r="O15" s="76" t="s">
        <v>207</v>
      </c>
      <c r="P15" s="76" t="s">
        <v>208</v>
      </c>
    </row>
    <row r="16" spans="1:16" ht="12.75" customHeight="1">
      <c r="A16" s="23" t="str">
        <f t="shared" si="0"/>
        <v> ORI 122 </v>
      </c>
      <c r="B16" s="25" t="str">
        <f t="shared" si="1"/>
        <v>I</v>
      </c>
      <c r="C16" s="23">
        <f t="shared" si="2"/>
        <v>40885.572999999997</v>
      </c>
      <c r="D16" t="str">
        <f t="shared" si="3"/>
        <v>vis</v>
      </c>
      <c r="E16">
        <f>VLOOKUP(C16,'Active 1'!C$21:E$971,3,FALSE)</f>
        <v>-147.00005853197501</v>
      </c>
      <c r="F16" s="25" t="s">
        <v>92</v>
      </c>
      <c r="G16" t="str">
        <f t="shared" si="4"/>
        <v>40885.573</v>
      </c>
      <c r="H16" s="23">
        <f t="shared" si="5"/>
        <v>-147</v>
      </c>
      <c r="I16" s="74" t="s">
        <v>209</v>
      </c>
      <c r="J16" s="75" t="s">
        <v>210</v>
      </c>
      <c r="K16" s="74">
        <v>-147</v>
      </c>
      <c r="L16" s="74" t="s">
        <v>211</v>
      </c>
      <c r="M16" s="75" t="s">
        <v>206</v>
      </c>
      <c r="N16" s="75"/>
      <c r="O16" s="76" t="s">
        <v>212</v>
      </c>
      <c r="P16" s="76" t="s">
        <v>213</v>
      </c>
    </row>
    <row r="17" spans="1:16" ht="12.75" customHeight="1">
      <c r="A17" s="23" t="str">
        <f t="shared" si="0"/>
        <v> ORI 122 </v>
      </c>
      <c r="B17" s="25" t="str">
        <f t="shared" si="1"/>
        <v>I</v>
      </c>
      <c r="C17" s="23">
        <f t="shared" si="2"/>
        <v>40926.531999999999</v>
      </c>
      <c r="D17" t="str">
        <f t="shared" si="3"/>
        <v>vis</v>
      </c>
      <c r="E17">
        <f>VLOOKUP(C17,'Active 1'!C$21:E$971,3,FALSE)</f>
        <v>-133.99891341292513</v>
      </c>
      <c r="F17" s="25" t="s">
        <v>92</v>
      </c>
      <c r="G17" t="str">
        <f t="shared" si="4"/>
        <v>40926.532</v>
      </c>
      <c r="H17" s="23">
        <f t="shared" si="5"/>
        <v>-134</v>
      </c>
      <c r="I17" s="74" t="s">
        <v>214</v>
      </c>
      <c r="J17" s="75" t="s">
        <v>215</v>
      </c>
      <c r="K17" s="74">
        <v>-134</v>
      </c>
      <c r="L17" s="74" t="s">
        <v>216</v>
      </c>
      <c r="M17" s="75" t="s">
        <v>206</v>
      </c>
      <c r="N17" s="75"/>
      <c r="O17" s="76" t="s">
        <v>212</v>
      </c>
      <c r="P17" s="76" t="s">
        <v>213</v>
      </c>
    </row>
    <row r="18" spans="1:16" ht="12.75" customHeight="1">
      <c r="A18" s="23" t="str">
        <f t="shared" si="0"/>
        <v> ORI 123 </v>
      </c>
      <c r="B18" s="25" t="str">
        <f t="shared" si="1"/>
        <v>I</v>
      </c>
      <c r="C18" s="23">
        <f t="shared" si="2"/>
        <v>40945.434000000001</v>
      </c>
      <c r="D18" t="str">
        <f t="shared" si="3"/>
        <v>vis</v>
      </c>
      <c r="E18">
        <f>VLOOKUP(C18,'Active 1'!C$21:E$971,3,FALSE)</f>
        <v>-127.99906856709661</v>
      </c>
      <c r="F18" s="25" t="s">
        <v>92</v>
      </c>
      <c r="G18" t="str">
        <f t="shared" si="4"/>
        <v>40945.434</v>
      </c>
      <c r="H18" s="23">
        <f t="shared" si="5"/>
        <v>-128</v>
      </c>
      <c r="I18" s="74" t="s">
        <v>217</v>
      </c>
      <c r="J18" s="75" t="s">
        <v>218</v>
      </c>
      <c r="K18" s="74">
        <v>-128</v>
      </c>
      <c r="L18" s="74" t="s">
        <v>216</v>
      </c>
      <c r="M18" s="75" t="s">
        <v>206</v>
      </c>
      <c r="N18" s="75"/>
      <c r="O18" s="76" t="s">
        <v>212</v>
      </c>
      <c r="P18" s="76" t="s">
        <v>219</v>
      </c>
    </row>
    <row r="19" spans="1:16" ht="12.75" customHeight="1">
      <c r="A19" s="23" t="str">
        <f t="shared" si="0"/>
        <v> ORI 124 </v>
      </c>
      <c r="B19" s="25" t="str">
        <f t="shared" si="1"/>
        <v>I</v>
      </c>
      <c r="C19" s="23">
        <f t="shared" si="2"/>
        <v>41027.341999999997</v>
      </c>
      <c r="D19" t="str">
        <f t="shared" si="3"/>
        <v>vis</v>
      </c>
      <c r="E19">
        <f>VLOOKUP(C19,'Active 1'!C$21:E$971,3,FALSE)</f>
        <v>-101.9999525141896</v>
      </c>
      <c r="F19" s="25" t="s">
        <v>92</v>
      </c>
      <c r="G19" t="str">
        <f t="shared" si="4"/>
        <v>41027.342</v>
      </c>
      <c r="H19" s="23">
        <f t="shared" si="5"/>
        <v>-102</v>
      </c>
      <c r="I19" s="74" t="s">
        <v>220</v>
      </c>
      <c r="J19" s="75" t="s">
        <v>221</v>
      </c>
      <c r="K19" s="74">
        <v>-102</v>
      </c>
      <c r="L19" s="74" t="s">
        <v>222</v>
      </c>
      <c r="M19" s="75" t="s">
        <v>206</v>
      </c>
      <c r="N19" s="75"/>
      <c r="O19" s="76" t="s">
        <v>223</v>
      </c>
      <c r="P19" s="76" t="s">
        <v>224</v>
      </c>
    </row>
    <row r="20" spans="1:16" ht="12.75" customHeight="1">
      <c r="A20" s="23" t="str">
        <f t="shared" si="0"/>
        <v> AAP 37.435 </v>
      </c>
      <c r="B20" s="25" t="str">
        <f t="shared" si="1"/>
        <v>II</v>
      </c>
      <c r="C20" s="23">
        <f t="shared" si="2"/>
        <v>41363.6155</v>
      </c>
      <c r="D20" t="str">
        <f t="shared" si="3"/>
        <v>vis</v>
      </c>
      <c r="E20">
        <f>VLOOKUP(C20,'Active 1'!C$21:E$971,3,FALSE)</f>
        <v>4.7394838292414123</v>
      </c>
      <c r="F20" s="25" t="s">
        <v>92</v>
      </c>
      <c r="G20" t="str">
        <f t="shared" si="4"/>
        <v>41363.6155</v>
      </c>
      <c r="H20" s="23">
        <f t="shared" si="5"/>
        <v>4.5</v>
      </c>
      <c r="I20" s="74" t="s">
        <v>225</v>
      </c>
      <c r="J20" s="75" t="s">
        <v>226</v>
      </c>
      <c r="K20" s="74">
        <v>4.5</v>
      </c>
      <c r="L20" s="74" t="s">
        <v>227</v>
      </c>
      <c r="M20" s="75" t="s">
        <v>189</v>
      </c>
      <c r="N20" s="75" t="s">
        <v>190</v>
      </c>
      <c r="O20" s="76" t="s">
        <v>228</v>
      </c>
      <c r="P20" s="76" t="s">
        <v>62</v>
      </c>
    </row>
    <row r="21" spans="1:16" ht="12.75" customHeight="1">
      <c r="A21" s="23" t="str">
        <f t="shared" si="0"/>
        <v> BBS 2 </v>
      </c>
      <c r="B21" s="25" t="str">
        <f t="shared" si="1"/>
        <v>I</v>
      </c>
      <c r="C21" s="23">
        <f t="shared" si="2"/>
        <v>41405.387999999999</v>
      </c>
      <c r="D21" t="str">
        <f t="shared" si="3"/>
        <v>vis</v>
      </c>
      <c r="E21">
        <f>VLOOKUP(C21,'Active 1'!C$21:E$971,3,FALSE)</f>
        <v>17.998848913483375</v>
      </c>
      <c r="F21" s="25" t="s">
        <v>92</v>
      </c>
      <c r="G21" t="str">
        <f t="shared" si="4"/>
        <v>41405.388</v>
      </c>
      <c r="H21" s="23">
        <f t="shared" si="5"/>
        <v>18</v>
      </c>
      <c r="I21" s="74" t="s">
        <v>229</v>
      </c>
      <c r="J21" s="75" t="s">
        <v>230</v>
      </c>
      <c r="K21" s="74">
        <v>18</v>
      </c>
      <c r="L21" s="74" t="s">
        <v>231</v>
      </c>
      <c r="M21" s="75" t="s">
        <v>206</v>
      </c>
      <c r="N21" s="75"/>
      <c r="O21" s="76" t="s">
        <v>212</v>
      </c>
      <c r="P21" s="76" t="s">
        <v>232</v>
      </c>
    </row>
    <row r="22" spans="1:16" ht="12.75" customHeight="1">
      <c r="A22" s="23" t="str">
        <f t="shared" si="0"/>
        <v>IBVS 937 </v>
      </c>
      <c r="B22" s="25" t="str">
        <f t="shared" si="1"/>
        <v>I</v>
      </c>
      <c r="C22" s="23">
        <f t="shared" si="2"/>
        <v>41575.513599999998</v>
      </c>
      <c r="D22" t="str">
        <f t="shared" si="3"/>
        <v>vis</v>
      </c>
      <c r="E22">
        <f>VLOOKUP(C22,'Active 1'!C$21:E$971,3,FALSE)</f>
        <v>71.999864906678738</v>
      </c>
      <c r="F22" s="25" t="s">
        <v>92</v>
      </c>
      <c r="G22" t="str">
        <f t="shared" si="4"/>
        <v>41575.5136</v>
      </c>
      <c r="H22" s="23">
        <f t="shared" si="5"/>
        <v>72</v>
      </c>
      <c r="I22" s="74" t="s">
        <v>233</v>
      </c>
      <c r="J22" s="75" t="s">
        <v>234</v>
      </c>
      <c r="K22" s="74">
        <v>72</v>
      </c>
      <c r="L22" s="74" t="s">
        <v>235</v>
      </c>
      <c r="M22" s="75" t="s">
        <v>189</v>
      </c>
      <c r="N22" s="75" t="s">
        <v>190</v>
      </c>
      <c r="O22" s="76" t="s">
        <v>236</v>
      </c>
      <c r="P22" s="77" t="s">
        <v>237</v>
      </c>
    </row>
    <row r="23" spans="1:16" ht="12.75" customHeight="1">
      <c r="A23" s="23" t="str">
        <f t="shared" si="0"/>
        <v>IBVS 937 </v>
      </c>
      <c r="B23" s="25" t="str">
        <f t="shared" si="1"/>
        <v>II</v>
      </c>
      <c r="C23" s="23">
        <f t="shared" si="2"/>
        <v>41675.504699999998</v>
      </c>
      <c r="D23" t="str">
        <f t="shared" si="3"/>
        <v>vis</v>
      </c>
      <c r="E23">
        <f>VLOOKUP(C23,'Active 1'!C$21:E$971,3,FALSE)</f>
        <v>103.73889178021911</v>
      </c>
      <c r="F23" s="25" t="s">
        <v>92</v>
      </c>
      <c r="G23" t="str">
        <f t="shared" si="4"/>
        <v>41675.5047</v>
      </c>
      <c r="H23" s="23">
        <f t="shared" si="5"/>
        <v>103.5</v>
      </c>
      <c r="I23" s="74" t="s">
        <v>238</v>
      </c>
      <c r="J23" s="75" t="s">
        <v>239</v>
      </c>
      <c r="K23" s="74">
        <v>103.5</v>
      </c>
      <c r="L23" s="74" t="s">
        <v>240</v>
      </c>
      <c r="M23" s="75" t="s">
        <v>189</v>
      </c>
      <c r="N23" s="75" t="s">
        <v>190</v>
      </c>
      <c r="O23" s="76" t="s">
        <v>241</v>
      </c>
      <c r="P23" s="77" t="s">
        <v>237</v>
      </c>
    </row>
    <row r="24" spans="1:16" ht="12.75" customHeight="1">
      <c r="A24" s="23" t="str">
        <f t="shared" si="0"/>
        <v> AVSJ 5.37 </v>
      </c>
      <c r="B24" s="25" t="str">
        <f t="shared" si="1"/>
        <v>I</v>
      </c>
      <c r="C24" s="23">
        <f t="shared" si="2"/>
        <v>41682.629000000001</v>
      </c>
      <c r="D24" t="str">
        <f t="shared" si="3"/>
        <v>vis</v>
      </c>
      <c r="E24">
        <f>VLOOKUP(C24,'Active 1'!C$21:E$971,3,FALSE)</f>
        <v>106.00027653501493</v>
      </c>
      <c r="F24" s="25" t="s">
        <v>92</v>
      </c>
      <c r="G24" t="str">
        <f t="shared" si="4"/>
        <v>41682.629</v>
      </c>
      <c r="H24" s="23">
        <f t="shared" si="5"/>
        <v>106</v>
      </c>
      <c r="I24" s="74" t="s">
        <v>242</v>
      </c>
      <c r="J24" s="75" t="s">
        <v>243</v>
      </c>
      <c r="K24" s="74">
        <v>106</v>
      </c>
      <c r="L24" s="74" t="s">
        <v>244</v>
      </c>
      <c r="M24" s="75" t="s">
        <v>206</v>
      </c>
      <c r="N24" s="75"/>
      <c r="O24" s="76" t="s">
        <v>207</v>
      </c>
      <c r="P24" s="76" t="s">
        <v>245</v>
      </c>
    </row>
    <row r="25" spans="1:16" ht="12.75" customHeight="1">
      <c r="A25" s="23" t="str">
        <f t="shared" si="0"/>
        <v> AVSJ 5.88 </v>
      </c>
      <c r="B25" s="25" t="str">
        <f t="shared" si="1"/>
        <v>I</v>
      </c>
      <c r="C25" s="23">
        <f t="shared" si="2"/>
        <v>41717.286</v>
      </c>
      <c r="D25" t="str">
        <f t="shared" si="3"/>
        <v>vis</v>
      </c>
      <c r="E25">
        <f>VLOOKUP(C25,'Active 1'!C$21:E$971,3,FALSE)</f>
        <v>117.00105014742915</v>
      </c>
      <c r="F25" s="25" t="s">
        <v>92</v>
      </c>
      <c r="G25" t="str">
        <f t="shared" si="4"/>
        <v>41717.286</v>
      </c>
      <c r="H25" s="23">
        <f t="shared" si="5"/>
        <v>117</v>
      </c>
      <c r="I25" s="74" t="s">
        <v>246</v>
      </c>
      <c r="J25" s="75" t="s">
        <v>247</v>
      </c>
      <c r="K25" s="74">
        <v>117</v>
      </c>
      <c r="L25" s="74" t="s">
        <v>216</v>
      </c>
      <c r="M25" s="75" t="s">
        <v>206</v>
      </c>
      <c r="N25" s="75"/>
      <c r="O25" s="76" t="s">
        <v>207</v>
      </c>
      <c r="P25" s="76" t="s">
        <v>248</v>
      </c>
    </row>
    <row r="26" spans="1:16" ht="12.75" customHeight="1">
      <c r="A26" s="23" t="str">
        <f t="shared" si="0"/>
        <v> AAP 37.435 </v>
      </c>
      <c r="B26" s="25" t="str">
        <f t="shared" si="1"/>
        <v>I</v>
      </c>
      <c r="C26" s="23">
        <f t="shared" si="2"/>
        <v>41959.864800000003</v>
      </c>
      <c r="D26" t="str">
        <f t="shared" si="3"/>
        <v>vis</v>
      </c>
      <c r="E26">
        <f>VLOOKUP(C26,'Active 1'!C$21:E$971,3,FALSE)</f>
        <v>194.00005358024788</v>
      </c>
      <c r="F26" s="25" t="s">
        <v>92</v>
      </c>
      <c r="G26" t="str">
        <f t="shared" si="4"/>
        <v>41959.8648</v>
      </c>
      <c r="H26" s="23">
        <f t="shared" si="5"/>
        <v>194</v>
      </c>
      <c r="I26" s="74" t="s">
        <v>249</v>
      </c>
      <c r="J26" s="75" t="s">
        <v>250</v>
      </c>
      <c r="K26" s="74">
        <v>194</v>
      </c>
      <c r="L26" s="74" t="s">
        <v>251</v>
      </c>
      <c r="M26" s="75" t="s">
        <v>189</v>
      </c>
      <c r="N26" s="75" t="s">
        <v>190</v>
      </c>
      <c r="O26" s="76" t="s">
        <v>228</v>
      </c>
      <c r="P26" s="76" t="s">
        <v>62</v>
      </c>
    </row>
    <row r="27" spans="1:16" ht="12.75" customHeight="1">
      <c r="A27" s="23" t="str">
        <f t="shared" si="0"/>
        <v> AAP 37.435 </v>
      </c>
      <c r="B27" s="25" t="str">
        <f t="shared" si="1"/>
        <v>II</v>
      </c>
      <c r="C27" s="23">
        <f t="shared" si="2"/>
        <v>41996.844100000002</v>
      </c>
      <c r="D27" t="str">
        <f t="shared" si="3"/>
        <v>vis</v>
      </c>
      <c r="E27">
        <f>VLOOKUP(C27,'Active 1'!C$21:E$971,3,FALSE)</f>
        <v>205.73796821929767</v>
      </c>
      <c r="F27" s="25" t="s">
        <v>92</v>
      </c>
      <c r="G27" t="str">
        <f t="shared" si="4"/>
        <v>41996.8441</v>
      </c>
      <c r="H27" s="23">
        <f t="shared" si="5"/>
        <v>205.5</v>
      </c>
      <c r="I27" s="74" t="s">
        <v>252</v>
      </c>
      <c r="J27" s="75" t="s">
        <v>253</v>
      </c>
      <c r="K27" s="74">
        <v>205.5</v>
      </c>
      <c r="L27" s="74" t="s">
        <v>254</v>
      </c>
      <c r="M27" s="75" t="s">
        <v>189</v>
      </c>
      <c r="N27" s="75" t="s">
        <v>190</v>
      </c>
      <c r="O27" s="76" t="s">
        <v>228</v>
      </c>
      <c r="P27" s="76" t="s">
        <v>62</v>
      </c>
    </row>
    <row r="28" spans="1:16" ht="12.75" customHeight="1">
      <c r="A28" s="23" t="str">
        <f t="shared" si="0"/>
        <v> AAP 37.435 </v>
      </c>
      <c r="B28" s="25" t="str">
        <f t="shared" si="1"/>
        <v>II</v>
      </c>
      <c r="C28" s="23">
        <f t="shared" si="2"/>
        <v>42056.7019</v>
      </c>
      <c r="D28" t="str">
        <f t="shared" si="3"/>
        <v>vis</v>
      </c>
      <c r="E28">
        <f>VLOOKUP(C28,'Active 1'!C$21:E$971,3,FALSE)</f>
        <v>224.73794244491327</v>
      </c>
      <c r="F28" s="25" t="s">
        <v>92</v>
      </c>
      <c r="G28" t="str">
        <f t="shared" si="4"/>
        <v>42056.7019</v>
      </c>
      <c r="H28" s="23">
        <f t="shared" si="5"/>
        <v>224.5</v>
      </c>
      <c r="I28" s="74" t="s">
        <v>255</v>
      </c>
      <c r="J28" s="75" t="s">
        <v>256</v>
      </c>
      <c r="K28" s="74">
        <v>224.5</v>
      </c>
      <c r="L28" s="74" t="s">
        <v>257</v>
      </c>
      <c r="M28" s="75" t="s">
        <v>189</v>
      </c>
      <c r="N28" s="75" t="s">
        <v>190</v>
      </c>
      <c r="O28" s="76" t="s">
        <v>228</v>
      </c>
      <c r="P28" s="76" t="s">
        <v>62</v>
      </c>
    </row>
    <row r="29" spans="1:16" ht="12.75" customHeight="1">
      <c r="A29" s="23" t="str">
        <f t="shared" si="0"/>
        <v> AAP 37.435 </v>
      </c>
      <c r="B29" s="25" t="str">
        <f t="shared" si="1"/>
        <v>I</v>
      </c>
      <c r="C29" s="23">
        <f t="shared" si="2"/>
        <v>42060.677799999998</v>
      </c>
      <c r="D29" t="str">
        <f t="shared" si="3"/>
        <v>vis</v>
      </c>
      <c r="E29">
        <f>VLOOKUP(C29,'Active 1'!C$21:E$971,3,FALSE)</f>
        <v>225.99996673453938</v>
      </c>
      <c r="F29" s="25" t="s">
        <v>92</v>
      </c>
      <c r="G29" t="str">
        <f t="shared" si="4"/>
        <v>42060.6778</v>
      </c>
      <c r="H29" s="23">
        <f t="shared" si="5"/>
        <v>226</v>
      </c>
      <c r="I29" s="74" t="s">
        <v>258</v>
      </c>
      <c r="J29" s="75" t="s">
        <v>259</v>
      </c>
      <c r="K29" s="74">
        <v>226</v>
      </c>
      <c r="L29" s="74" t="s">
        <v>260</v>
      </c>
      <c r="M29" s="75" t="s">
        <v>189</v>
      </c>
      <c r="N29" s="75" t="s">
        <v>190</v>
      </c>
      <c r="O29" s="76" t="s">
        <v>228</v>
      </c>
      <c r="P29" s="76" t="s">
        <v>62</v>
      </c>
    </row>
    <row r="30" spans="1:16" ht="12.75" customHeight="1">
      <c r="A30" s="23" t="str">
        <f t="shared" si="0"/>
        <v>IBVS 1053 </v>
      </c>
      <c r="B30" s="25" t="str">
        <f t="shared" si="1"/>
        <v>I</v>
      </c>
      <c r="C30" s="23">
        <f t="shared" si="2"/>
        <v>42095.334000000003</v>
      </c>
      <c r="D30" t="str">
        <f t="shared" si="3"/>
        <v>vis</v>
      </c>
      <c r="E30">
        <f>VLOOKUP(C30,'Active 1'!C$21:E$971,3,FALSE)</f>
        <v>237.00048641214022</v>
      </c>
      <c r="F30" s="25" t="s">
        <v>92</v>
      </c>
      <c r="G30" t="str">
        <f t="shared" si="4"/>
        <v>42095.334</v>
      </c>
      <c r="H30" s="23">
        <f t="shared" si="5"/>
        <v>237</v>
      </c>
      <c r="I30" s="74" t="s">
        <v>261</v>
      </c>
      <c r="J30" s="75" t="s">
        <v>262</v>
      </c>
      <c r="K30" s="74">
        <v>237</v>
      </c>
      <c r="L30" s="74" t="s">
        <v>205</v>
      </c>
      <c r="M30" s="75" t="s">
        <v>189</v>
      </c>
      <c r="N30" s="75" t="s">
        <v>190</v>
      </c>
      <c r="O30" s="76" t="s">
        <v>263</v>
      </c>
      <c r="P30" s="77" t="s">
        <v>264</v>
      </c>
    </row>
    <row r="31" spans="1:16" ht="12.75" customHeight="1">
      <c r="A31" s="23" t="str">
        <f t="shared" si="0"/>
        <v> BBS 14 </v>
      </c>
      <c r="B31" s="25" t="str">
        <f t="shared" si="1"/>
        <v>I</v>
      </c>
      <c r="C31" s="23">
        <f t="shared" si="2"/>
        <v>42117.385999999999</v>
      </c>
      <c r="D31" t="str">
        <f t="shared" si="3"/>
        <v>vis</v>
      </c>
      <c r="E31">
        <f>VLOOKUP(C31,'Active 1'!C$21:E$971,3,FALSE)</f>
        <v>244.00019959276523</v>
      </c>
      <c r="F31" s="25" t="s">
        <v>92</v>
      </c>
      <c r="G31" t="str">
        <f t="shared" si="4"/>
        <v>42117.386</v>
      </c>
      <c r="H31" s="23">
        <f t="shared" si="5"/>
        <v>244</v>
      </c>
      <c r="I31" s="74" t="s">
        <v>265</v>
      </c>
      <c r="J31" s="75" t="s">
        <v>266</v>
      </c>
      <c r="K31" s="74">
        <v>244</v>
      </c>
      <c r="L31" s="74" t="s">
        <v>244</v>
      </c>
      <c r="M31" s="75" t="s">
        <v>206</v>
      </c>
      <c r="N31" s="75"/>
      <c r="O31" s="76" t="s">
        <v>212</v>
      </c>
      <c r="P31" s="76" t="s">
        <v>267</v>
      </c>
    </row>
    <row r="32" spans="1:16" ht="12.75" customHeight="1">
      <c r="A32" s="23" t="str">
        <f t="shared" si="0"/>
        <v> BBS 15 </v>
      </c>
      <c r="B32" s="25" t="str">
        <f t="shared" si="1"/>
        <v>I</v>
      </c>
      <c r="C32" s="23">
        <f t="shared" si="2"/>
        <v>42158.339</v>
      </c>
      <c r="D32" t="str">
        <f t="shared" si="3"/>
        <v>vis</v>
      </c>
      <c r="E32">
        <f>VLOOKUP(C32,'Active 1'!C$21:E$971,3,FALSE)</f>
        <v>256.9994402007008</v>
      </c>
      <c r="F32" s="25" t="s">
        <v>92</v>
      </c>
      <c r="G32" t="str">
        <f t="shared" si="4"/>
        <v>42158.339</v>
      </c>
      <c r="H32" s="23">
        <f t="shared" si="5"/>
        <v>257</v>
      </c>
      <c r="I32" s="74" t="s">
        <v>268</v>
      </c>
      <c r="J32" s="75" t="s">
        <v>269</v>
      </c>
      <c r="K32" s="74">
        <v>257</v>
      </c>
      <c r="L32" s="74" t="s">
        <v>270</v>
      </c>
      <c r="M32" s="75" t="s">
        <v>206</v>
      </c>
      <c r="N32" s="75"/>
      <c r="O32" s="76" t="s">
        <v>223</v>
      </c>
      <c r="P32" s="76" t="s">
        <v>271</v>
      </c>
    </row>
    <row r="33" spans="1:16" ht="12.75" customHeight="1">
      <c r="A33" s="23" t="str">
        <f t="shared" si="0"/>
        <v> BBS 15 </v>
      </c>
      <c r="B33" s="25" t="str">
        <f t="shared" si="1"/>
        <v>I</v>
      </c>
      <c r="C33" s="23">
        <f t="shared" si="2"/>
        <v>42158.339</v>
      </c>
      <c r="D33" t="str">
        <f t="shared" si="3"/>
        <v>vis</v>
      </c>
      <c r="E33">
        <f>VLOOKUP(C33,'Active 1'!C$21:E$971,3,FALSE)</f>
        <v>256.9994402007008</v>
      </c>
      <c r="F33" s="25" t="s">
        <v>92</v>
      </c>
      <c r="G33" t="str">
        <f t="shared" si="4"/>
        <v>42158.339</v>
      </c>
      <c r="H33" s="23">
        <f t="shared" si="5"/>
        <v>257</v>
      </c>
      <c r="I33" s="74" t="s">
        <v>268</v>
      </c>
      <c r="J33" s="75" t="s">
        <v>269</v>
      </c>
      <c r="K33" s="74">
        <v>257</v>
      </c>
      <c r="L33" s="74" t="s">
        <v>270</v>
      </c>
      <c r="M33" s="75" t="s">
        <v>206</v>
      </c>
      <c r="N33" s="75"/>
      <c r="O33" s="76" t="s">
        <v>212</v>
      </c>
      <c r="P33" s="76" t="s">
        <v>271</v>
      </c>
    </row>
    <row r="34" spans="1:16" ht="12.75" customHeight="1">
      <c r="A34" s="23" t="str">
        <f t="shared" si="0"/>
        <v>IBVS 1163 </v>
      </c>
      <c r="B34" s="25" t="str">
        <f t="shared" si="1"/>
        <v>I</v>
      </c>
      <c r="C34" s="23">
        <f t="shared" si="2"/>
        <v>42451.330399999999</v>
      </c>
      <c r="D34" t="str">
        <f t="shared" si="3"/>
        <v>vis</v>
      </c>
      <c r="E34">
        <f>VLOOKUP(C34,'Active 1'!C$21:E$971,3,FALSE)</f>
        <v>350.00033646363073</v>
      </c>
      <c r="F34" s="25" t="s">
        <v>92</v>
      </c>
      <c r="G34" t="str">
        <f t="shared" si="4"/>
        <v>42451.3304</v>
      </c>
      <c r="H34" s="23">
        <f t="shared" si="5"/>
        <v>350</v>
      </c>
      <c r="I34" s="74" t="s">
        <v>272</v>
      </c>
      <c r="J34" s="75" t="s">
        <v>273</v>
      </c>
      <c r="K34" s="74">
        <v>350</v>
      </c>
      <c r="L34" s="74" t="s">
        <v>274</v>
      </c>
      <c r="M34" s="75" t="s">
        <v>189</v>
      </c>
      <c r="N34" s="75" t="s">
        <v>190</v>
      </c>
      <c r="O34" s="76" t="s">
        <v>275</v>
      </c>
      <c r="P34" s="77" t="s">
        <v>276</v>
      </c>
    </row>
    <row r="35" spans="1:16" ht="12.75" customHeight="1">
      <c r="A35" s="23" t="str">
        <f t="shared" si="0"/>
        <v> BBS 26 </v>
      </c>
      <c r="B35" s="25" t="str">
        <f t="shared" si="1"/>
        <v>I</v>
      </c>
      <c r="C35" s="23">
        <f t="shared" si="2"/>
        <v>42829.385000000002</v>
      </c>
      <c r="D35" t="str">
        <f t="shared" si="3"/>
        <v>vis</v>
      </c>
      <c r="E35">
        <f>VLOOKUP(C35,'Active 1'!C$21:E$971,3,FALSE)</f>
        <v>470.00186769056728</v>
      </c>
      <c r="F35" s="25" t="s">
        <v>92</v>
      </c>
      <c r="G35" t="str">
        <f t="shared" si="4"/>
        <v>42829.385</v>
      </c>
      <c r="H35" s="23">
        <f t="shared" si="5"/>
        <v>470</v>
      </c>
      <c r="I35" s="74" t="s">
        <v>277</v>
      </c>
      <c r="J35" s="75" t="s">
        <v>278</v>
      </c>
      <c r="K35" s="74">
        <v>470</v>
      </c>
      <c r="L35" s="74" t="s">
        <v>279</v>
      </c>
      <c r="M35" s="75" t="s">
        <v>206</v>
      </c>
      <c r="N35" s="75"/>
      <c r="O35" s="76" t="s">
        <v>280</v>
      </c>
      <c r="P35" s="76" t="s">
        <v>281</v>
      </c>
    </row>
    <row r="36" spans="1:16" ht="12.75" customHeight="1">
      <c r="A36" s="23" t="str">
        <f t="shared" si="0"/>
        <v> BBS 26 </v>
      </c>
      <c r="B36" s="25" t="str">
        <f t="shared" si="1"/>
        <v>I</v>
      </c>
      <c r="C36" s="23">
        <f t="shared" si="2"/>
        <v>42870.332999999999</v>
      </c>
      <c r="D36" t="str">
        <f t="shared" si="3"/>
        <v>vis</v>
      </c>
      <c r="E36">
        <f>VLOOKUP(C36,'Active 1'!C$21:E$971,3,FALSE)</f>
        <v>482.99952120590649</v>
      </c>
      <c r="F36" s="25" t="s">
        <v>92</v>
      </c>
      <c r="G36" t="str">
        <f t="shared" si="4"/>
        <v>42870.333</v>
      </c>
      <c r="H36" s="23">
        <f t="shared" si="5"/>
        <v>483</v>
      </c>
      <c r="I36" s="74" t="s">
        <v>282</v>
      </c>
      <c r="J36" s="75" t="s">
        <v>283</v>
      </c>
      <c r="K36" s="74">
        <v>483</v>
      </c>
      <c r="L36" s="74" t="s">
        <v>270</v>
      </c>
      <c r="M36" s="75" t="s">
        <v>206</v>
      </c>
      <c r="N36" s="75"/>
      <c r="O36" s="76" t="s">
        <v>280</v>
      </c>
      <c r="P36" s="76" t="s">
        <v>281</v>
      </c>
    </row>
    <row r="37" spans="1:16" ht="12.75" customHeight="1">
      <c r="A37" s="23" t="str">
        <f t="shared" si="0"/>
        <v> AOEB 3 </v>
      </c>
      <c r="B37" s="25" t="str">
        <f t="shared" si="1"/>
        <v>I</v>
      </c>
      <c r="C37" s="23">
        <f t="shared" si="2"/>
        <v>43128.673000000003</v>
      </c>
      <c r="D37" t="str">
        <f t="shared" si="3"/>
        <v>vis</v>
      </c>
      <c r="E37">
        <f>VLOOKUP(C37,'Active 1'!C$21:E$971,3,FALSE)</f>
        <v>565.00142140012974</v>
      </c>
      <c r="F37" s="25" t="s">
        <v>92</v>
      </c>
      <c r="G37" t="str">
        <f t="shared" si="4"/>
        <v>43128.673</v>
      </c>
      <c r="H37" s="23">
        <f t="shared" si="5"/>
        <v>565</v>
      </c>
      <c r="I37" s="74" t="s">
        <v>284</v>
      </c>
      <c r="J37" s="75" t="s">
        <v>285</v>
      </c>
      <c r="K37" s="74">
        <v>565</v>
      </c>
      <c r="L37" s="74" t="s">
        <v>286</v>
      </c>
      <c r="M37" s="75" t="s">
        <v>206</v>
      </c>
      <c r="N37" s="75"/>
      <c r="O37" s="76" t="s">
        <v>207</v>
      </c>
      <c r="P37" s="76" t="s">
        <v>287</v>
      </c>
    </row>
    <row r="38" spans="1:16" ht="12.75" customHeight="1">
      <c r="A38" s="23" t="str">
        <f t="shared" si="0"/>
        <v> AOEB 3 </v>
      </c>
      <c r="B38" s="25" t="str">
        <f t="shared" si="1"/>
        <v>I</v>
      </c>
      <c r="C38" s="23">
        <f t="shared" si="2"/>
        <v>43172.773000000001</v>
      </c>
      <c r="D38" t="str">
        <f t="shared" si="3"/>
        <v>vis</v>
      </c>
      <c r="E38">
        <f>VLOOKUP(C38,'Active 1'!C$21:E$971,3,FALSE)</f>
        <v>578.99957808730585</v>
      </c>
      <c r="F38" s="25" t="s">
        <v>92</v>
      </c>
      <c r="G38" t="str">
        <f t="shared" si="4"/>
        <v>43172.773</v>
      </c>
      <c r="H38" s="23">
        <f t="shared" si="5"/>
        <v>579</v>
      </c>
      <c r="I38" s="74" t="s">
        <v>288</v>
      </c>
      <c r="J38" s="75" t="s">
        <v>289</v>
      </c>
      <c r="K38" s="74">
        <v>579</v>
      </c>
      <c r="L38" s="74" t="s">
        <v>290</v>
      </c>
      <c r="M38" s="75" t="s">
        <v>206</v>
      </c>
      <c r="N38" s="75"/>
      <c r="O38" s="76" t="s">
        <v>291</v>
      </c>
      <c r="P38" s="76" t="s">
        <v>287</v>
      </c>
    </row>
    <row r="39" spans="1:16" ht="12.75" customHeight="1">
      <c r="A39" s="23" t="str">
        <f t="shared" si="0"/>
        <v> BBS 35 </v>
      </c>
      <c r="B39" s="25" t="str">
        <f t="shared" si="1"/>
        <v>I</v>
      </c>
      <c r="C39" s="23">
        <f t="shared" si="2"/>
        <v>43459.46</v>
      </c>
      <c r="D39" t="str">
        <f t="shared" si="3"/>
        <v>vis</v>
      </c>
      <c r="E39">
        <f>VLOOKUP(C39,'Active 1'!C$21:E$971,3,FALSE)</f>
        <v>669.99934103915518</v>
      </c>
      <c r="F39" s="25" t="s">
        <v>92</v>
      </c>
      <c r="G39" t="str">
        <f t="shared" si="4"/>
        <v>43459.460</v>
      </c>
      <c r="H39" s="23">
        <f t="shared" si="5"/>
        <v>670</v>
      </c>
      <c r="I39" s="74" t="s">
        <v>292</v>
      </c>
      <c r="J39" s="75" t="s">
        <v>293</v>
      </c>
      <c r="K39" s="74">
        <v>670</v>
      </c>
      <c r="L39" s="74" t="s">
        <v>270</v>
      </c>
      <c r="M39" s="75" t="s">
        <v>206</v>
      </c>
      <c r="N39" s="75"/>
      <c r="O39" s="76" t="s">
        <v>280</v>
      </c>
      <c r="P39" s="76" t="s">
        <v>294</v>
      </c>
    </row>
    <row r="40" spans="1:16" ht="12.75" customHeight="1">
      <c r="A40" s="23" t="str">
        <f t="shared" si="0"/>
        <v> AOEB 3 </v>
      </c>
      <c r="B40" s="25" t="str">
        <f t="shared" si="1"/>
        <v>I</v>
      </c>
      <c r="C40" s="23">
        <f t="shared" si="2"/>
        <v>43780.81</v>
      </c>
      <c r="D40" t="str">
        <f t="shared" si="3"/>
        <v>vis</v>
      </c>
      <c r="E40">
        <f>VLOOKUP(C40,'Active 1'!C$21:E$971,3,FALSE)</f>
        <v>772.00178211453317</v>
      </c>
      <c r="F40" s="25" t="s">
        <v>92</v>
      </c>
      <c r="G40" t="str">
        <f t="shared" si="4"/>
        <v>43780.810</v>
      </c>
      <c r="H40" s="23">
        <f t="shared" si="5"/>
        <v>772</v>
      </c>
      <c r="I40" s="74" t="s">
        <v>295</v>
      </c>
      <c r="J40" s="75" t="s">
        <v>296</v>
      </c>
      <c r="K40" s="74">
        <v>772</v>
      </c>
      <c r="L40" s="74" t="s">
        <v>279</v>
      </c>
      <c r="M40" s="75" t="s">
        <v>206</v>
      </c>
      <c r="N40" s="75"/>
      <c r="O40" s="76" t="s">
        <v>207</v>
      </c>
      <c r="P40" s="76" t="s">
        <v>287</v>
      </c>
    </row>
    <row r="41" spans="1:16" ht="12.75" customHeight="1">
      <c r="A41" s="23" t="str">
        <f t="shared" si="0"/>
        <v> AOEB 3 </v>
      </c>
      <c r="B41" s="25" t="str">
        <f t="shared" si="1"/>
        <v>I</v>
      </c>
      <c r="C41" s="23">
        <f t="shared" si="2"/>
        <v>44259.652000000002</v>
      </c>
      <c r="D41" t="str">
        <f t="shared" si="3"/>
        <v>vis</v>
      </c>
      <c r="E41">
        <f>VLOOKUP(C41,'Active 1'!C$21:E$971,3,FALSE)</f>
        <v>923.99510058167732</v>
      </c>
      <c r="F41" s="25" t="s">
        <v>92</v>
      </c>
      <c r="G41" t="str">
        <f t="shared" si="4"/>
        <v>44259.652</v>
      </c>
      <c r="H41" s="23">
        <f t="shared" si="5"/>
        <v>924</v>
      </c>
      <c r="I41" s="74" t="s">
        <v>297</v>
      </c>
      <c r="J41" s="75" t="s">
        <v>298</v>
      </c>
      <c r="K41" s="74">
        <v>924</v>
      </c>
      <c r="L41" s="74" t="s">
        <v>299</v>
      </c>
      <c r="M41" s="75" t="s">
        <v>206</v>
      </c>
      <c r="N41" s="75"/>
      <c r="O41" s="76" t="s">
        <v>207</v>
      </c>
      <c r="P41" s="76" t="s">
        <v>287</v>
      </c>
    </row>
    <row r="42" spans="1:16" ht="12.75" customHeight="1">
      <c r="A42" s="23" t="str">
        <f t="shared" si="0"/>
        <v> AOEB 3 </v>
      </c>
      <c r="B42" s="25" t="str">
        <f t="shared" si="1"/>
        <v>I</v>
      </c>
      <c r="C42" s="23">
        <f t="shared" si="2"/>
        <v>44281.726000000002</v>
      </c>
      <c r="D42" t="str">
        <f t="shared" si="3"/>
        <v>vis</v>
      </c>
      <c r="E42">
        <f>VLOOKUP(C42,'Active 1'!C$21:E$971,3,FALSE)</f>
        <v>931.00179696972134</v>
      </c>
      <c r="F42" s="25" t="s">
        <v>92</v>
      </c>
      <c r="G42" t="str">
        <f t="shared" si="4"/>
        <v>44281.726</v>
      </c>
      <c r="H42" s="23">
        <f t="shared" si="5"/>
        <v>931</v>
      </c>
      <c r="I42" s="74" t="s">
        <v>300</v>
      </c>
      <c r="J42" s="75" t="s">
        <v>301</v>
      </c>
      <c r="K42" s="74">
        <v>931</v>
      </c>
      <c r="L42" s="74" t="s">
        <v>279</v>
      </c>
      <c r="M42" s="75" t="s">
        <v>206</v>
      </c>
      <c r="N42" s="75"/>
      <c r="O42" s="76" t="s">
        <v>302</v>
      </c>
      <c r="P42" s="76" t="s">
        <v>287</v>
      </c>
    </row>
    <row r="43" spans="1:16" ht="12.75" customHeight="1">
      <c r="A43" s="23" t="str">
        <f t="shared" ref="A43:A74" si="6">P43</f>
        <v>IBVS 2189 </v>
      </c>
      <c r="B43" s="25" t="str">
        <f t="shared" ref="B43:B74" si="7">IF(H43=INT(H43),"I","II")</f>
        <v>I</v>
      </c>
      <c r="C43" s="23">
        <f t="shared" ref="C43:C74" si="8">1*G43</f>
        <v>44590.461900000002</v>
      </c>
      <c r="D43" t="str">
        <f t="shared" ref="D43:D74" si="9">VLOOKUP(F43,I$1:J$5,2,FALSE)</f>
        <v>vis</v>
      </c>
      <c r="E43">
        <f>VLOOKUP(C43,'Active 1'!C$21:E$971,3,FALSE)</f>
        <v>1029.0002891047886</v>
      </c>
      <c r="F43" s="25" t="s">
        <v>92</v>
      </c>
      <c r="G43" t="str">
        <f t="shared" ref="G43:G74" si="10">MID(I43,3,LEN(I43)-3)</f>
        <v>44590.4619</v>
      </c>
      <c r="H43" s="23">
        <f t="shared" ref="H43:H74" si="11">1*K43</f>
        <v>1029</v>
      </c>
      <c r="I43" s="74" t="s">
        <v>303</v>
      </c>
      <c r="J43" s="75" t="s">
        <v>304</v>
      </c>
      <c r="K43" s="74">
        <v>1029</v>
      </c>
      <c r="L43" s="74" t="s">
        <v>305</v>
      </c>
      <c r="M43" s="75" t="s">
        <v>189</v>
      </c>
      <c r="N43" s="75" t="s">
        <v>190</v>
      </c>
      <c r="O43" s="76" t="s">
        <v>236</v>
      </c>
      <c r="P43" s="77" t="s">
        <v>306</v>
      </c>
    </row>
    <row r="44" spans="1:16" ht="12.75" customHeight="1">
      <c r="A44" s="23" t="str">
        <f t="shared" si="6"/>
        <v>BAVM 32 </v>
      </c>
      <c r="B44" s="25" t="str">
        <f t="shared" si="7"/>
        <v>I</v>
      </c>
      <c r="C44" s="23">
        <f t="shared" si="8"/>
        <v>44631.413699999997</v>
      </c>
      <c r="D44" t="str">
        <f t="shared" si="9"/>
        <v>vis</v>
      </c>
      <c r="E44">
        <f>VLOOKUP(C44,'Active 1'!C$21:E$971,3,FALSE)</f>
        <v>1041.9991488104995</v>
      </c>
      <c r="F44" s="25" t="s">
        <v>92</v>
      </c>
      <c r="G44" t="str">
        <f t="shared" si="10"/>
        <v>44631.4137</v>
      </c>
      <c r="H44" s="23">
        <f t="shared" si="11"/>
        <v>1042</v>
      </c>
      <c r="I44" s="74" t="s">
        <v>307</v>
      </c>
      <c r="J44" s="75" t="s">
        <v>308</v>
      </c>
      <c r="K44" s="74">
        <v>1042</v>
      </c>
      <c r="L44" s="74" t="s">
        <v>309</v>
      </c>
      <c r="M44" s="75" t="s">
        <v>189</v>
      </c>
      <c r="N44" s="75" t="s">
        <v>310</v>
      </c>
      <c r="O44" s="76" t="s">
        <v>311</v>
      </c>
      <c r="P44" s="77" t="s">
        <v>312</v>
      </c>
    </row>
    <row r="45" spans="1:16" ht="12.75" customHeight="1">
      <c r="A45" s="23" t="str">
        <f t="shared" si="6"/>
        <v> BBS 59 </v>
      </c>
      <c r="B45" s="25" t="str">
        <f t="shared" si="7"/>
        <v>I</v>
      </c>
      <c r="C45" s="23">
        <f t="shared" si="8"/>
        <v>45028.366999999998</v>
      </c>
      <c r="D45" t="str">
        <f t="shared" si="9"/>
        <v>vis</v>
      </c>
      <c r="E45">
        <f>VLOOKUP(C45,'Active 1'!C$21:E$971,3,FALSE)</f>
        <v>1167.9994774021507</v>
      </c>
      <c r="F45" s="25" t="s">
        <v>92</v>
      </c>
      <c r="G45" t="str">
        <f t="shared" si="10"/>
        <v>45028.367</v>
      </c>
      <c r="H45" s="23">
        <f t="shared" si="11"/>
        <v>1168</v>
      </c>
      <c r="I45" s="74" t="s">
        <v>313</v>
      </c>
      <c r="J45" s="75" t="s">
        <v>314</v>
      </c>
      <c r="K45" s="74">
        <v>1168</v>
      </c>
      <c r="L45" s="74" t="s">
        <v>270</v>
      </c>
      <c r="M45" s="75" t="s">
        <v>189</v>
      </c>
      <c r="N45" s="75" t="s">
        <v>190</v>
      </c>
      <c r="O45" s="76" t="s">
        <v>223</v>
      </c>
      <c r="P45" s="76" t="s">
        <v>315</v>
      </c>
    </row>
    <row r="46" spans="1:16" ht="12.75" customHeight="1">
      <c r="A46" s="23" t="str">
        <f t="shared" si="6"/>
        <v> AOEB 3 </v>
      </c>
      <c r="B46" s="25" t="str">
        <f t="shared" si="7"/>
        <v>I</v>
      </c>
      <c r="C46" s="23">
        <f t="shared" si="8"/>
        <v>45034.671999999999</v>
      </c>
      <c r="D46" t="str">
        <f t="shared" si="9"/>
        <v>vis</v>
      </c>
      <c r="E46">
        <f>VLOOKUP(C46,'Active 1'!C$21:E$971,3,FALSE)</f>
        <v>1170.0008011643424</v>
      </c>
      <c r="F46" s="25" t="s">
        <v>92</v>
      </c>
      <c r="G46" t="str">
        <f t="shared" si="10"/>
        <v>45034.672</v>
      </c>
      <c r="H46" s="23">
        <f t="shared" si="11"/>
        <v>1170</v>
      </c>
      <c r="I46" s="74" t="s">
        <v>316</v>
      </c>
      <c r="J46" s="75" t="s">
        <v>317</v>
      </c>
      <c r="K46" s="74">
        <v>1170</v>
      </c>
      <c r="L46" s="74" t="s">
        <v>216</v>
      </c>
      <c r="M46" s="75" t="s">
        <v>206</v>
      </c>
      <c r="N46" s="75"/>
      <c r="O46" s="76" t="s">
        <v>291</v>
      </c>
      <c r="P46" s="76" t="s">
        <v>287</v>
      </c>
    </row>
    <row r="47" spans="1:16" ht="12.75" customHeight="1">
      <c r="A47" s="23" t="str">
        <f t="shared" si="6"/>
        <v>BAVM 36 </v>
      </c>
      <c r="B47" s="25" t="str">
        <f t="shared" si="7"/>
        <v>I</v>
      </c>
      <c r="C47" s="23">
        <f t="shared" si="8"/>
        <v>45406.417999999998</v>
      </c>
      <c r="D47" t="str">
        <f t="shared" si="9"/>
        <v>vis</v>
      </c>
      <c r="E47">
        <f>VLOOKUP(C47,'Active 1'!C$21:E$971,3,FALSE)</f>
        <v>1287.9998659224177</v>
      </c>
      <c r="F47" s="25" t="s">
        <v>92</v>
      </c>
      <c r="G47" t="str">
        <f t="shared" si="10"/>
        <v>45406.418</v>
      </c>
      <c r="H47" s="23">
        <f t="shared" si="11"/>
        <v>1288</v>
      </c>
      <c r="I47" s="74" t="s">
        <v>318</v>
      </c>
      <c r="J47" s="75" t="s">
        <v>319</v>
      </c>
      <c r="K47" s="74">
        <v>1288</v>
      </c>
      <c r="L47" s="74" t="s">
        <v>211</v>
      </c>
      <c r="M47" s="75" t="s">
        <v>206</v>
      </c>
      <c r="N47" s="75"/>
      <c r="O47" s="76" t="s">
        <v>320</v>
      </c>
      <c r="P47" s="77" t="s">
        <v>321</v>
      </c>
    </row>
    <row r="48" spans="1:16" ht="12.75" customHeight="1">
      <c r="A48" s="23" t="str">
        <f t="shared" si="6"/>
        <v>BAVM 36 </v>
      </c>
      <c r="B48" s="25" t="str">
        <f t="shared" si="7"/>
        <v>I</v>
      </c>
      <c r="C48" s="23">
        <f t="shared" si="8"/>
        <v>45406.421999999999</v>
      </c>
      <c r="D48" t="str">
        <f t="shared" si="9"/>
        <v>vis</v>
      </c>
      <c r="E48">
        <f>VLOOKUP(C48,'Active 1'!C$21:E$971,3,FALSE)</f>
        <v>1288.0011355964939</v>
      </c>
      <c r="F48" s="25" t="str">
        <f>LEFT(M48,1)</f>
        <v>V</v>
      </c>
      <c r="G48" t="str">
        <f t="shared" si="10"/>
        <v>45406.422</v>
      </c>
      <c r="H48" s="23">
        <f t="shared" si="11"/>
        <v>1288</v>
      </c>
      <c r="I48" s="74" t="s">
        <v>322</v>
      </c>
      <c r="J48" s="75" t="s">
        <v>323</v>
      </c>
      <c r="K48" s="74">
        <v>1288</v>
      </c>
      <c r="L48" s="74" t="s">
        <v>286</v>
      </c>
      <c r="M48" s="75" t="s">
        <v>206</v>
      </c>
      <c r="N48" s="75"/>
      <c r="O48" s="76" t="s">
        <v>324</v>
      </c>
      <c r="P48" s="77" t="s">
        <v>321</v>
      </c>
    </row>
    <row r="49" spans="1:16" ht="12.75" customHeight="1">
      <c r="A49" s="23" t="str">
        <f t="shared" si="6"/>
        <v> AOEB 3 </v>
      </c>
      <c r="B49" s="25" t="str">
        <f t="shared" si="7"/>
        <v>I</v>
      </c>
      <c r="C49" s="23">
        <f t="shared" si="8"/>
        <v>46058.561999999998</v>
      </c>
      <c r="D49" t="str">
        <f t="shared" si="9"/>
        <v>vis</v>
      </c>
      <c r="E49">
        <f>VLOOKUP(C49,'Active 1'!C$21:E$971,3,FALSE)</f>
        <v>1495.0024485664558</v>
      </c>
      <c r="F49" s="25" t="str">
        <f>LEFT(M49,1)</f>
        <v>V</v>
      </c>
      <c r="G49" t="str">
        <f t="shared" si="10"/>
        <v>46058.562</v>
      </c>
      <c r="H49" s="23">
        <f t="shared" si="11"/>
        <v>1495</v>
      </c>
      <c r="I49" s="74" t="s">
        <v>325</v>
      </c>
      <c r="J49" s="75" t="s">
        <v>326</v>
      </c>
      <c r="K49" s="74">
        <v>1495</v>
      </c>
      <c r="L49" s="74" t="s">
        <v>327</v>
      </c>
      <c r="M49" s="75" t="s">
        <v>206</v>
      </c>
      <c r="N49" s="75"/>
      <c r="O49" s="76" t="s">
        <v>207</v>
      </c>
      <c r="P49" s="76" t="s">
        <v>287</v>
      </c>
    </row>
    <row r="50" spans="1:16" ht="12.75" customHeight="1">
      <c r="A50" s="23" t="str">
        <f t="shared" si="6"/>
        <v> AOEB 3 </v>
      </c>
      <c r="B50" s="25" t="str">
        <f t="shared" si="7"/>
        <v>I</v>
      </c>
      <c r="C50" s="23">
        <f t="shared" si="8"/>
        <v>46143.618999999999</v>
      </c>
      <c r="D50" t="str">
        <f t="shared" si="9"/>
        <v>vis</v>
      </c>
      <c r="E50">
        <f>VLOOKUP(C50,'Active 1'!C$21:E$971,3,FALSE)</f>
        <v>1522.0011155356435</v>
      </c>
      <c r="F50" s="25" t="str">
        <f>LEFT(M50,1)</f>
        <v>V</v>
      </c>
      <c r="G50" t="str">
        <f t="shared" si="10"/>
        <v>46143.619</v>
      </c>
      <c r="H50" s="23">
        <f t="shared" si="11"/>
        <v>1522</v>
      </c>
      <c r="I50" s="74" t="s">
        <v>328</v>
      </c>
      <c r="J50" s="75" t="s">
        <v>329</v>
      </c>
      <c r="K50" s="74">
        <v>1522</v>
      </c>
      <c r="L50" s="74" t="s">
        <v>286</v>
      </c>
      <c r="M50" s="75" t="s">
        <v>206</v>
      </c>
      <c r="N50" s="75"/>
      <c r="O50" s="76" t="s">
        <v>207</v>
      </c>
      <c r="P50" s="76" t="s">
        <v>287</v>
      </c>
    </row>
    <row r="51" spans="1:16" ht="12.75" customHeight="1">
      <c r="A51" s="23" t="str">
        <f t="shared" si="6"/>
        <v> AOEB 3 </v>
      </c>
      <c r="B51" s="25" t="str">
        <f t="shared" si="7"/>
        <v>I</v>
      </c>
      <c r="C51" s="23">
        <f t="shared" si="8"/>
        <v>46143.62</v>
      </c>
      <c r="D51" t="str">
        <f t="shared" si="9"/>
        <v>vis</v>
      </c>
      <c r="E51">
        <f>VLOOKUP(C51,'Active 1'!C$21:E$971,3,FALSE)</f>
        <v>1522.0014329541639</v>
      </c>
      <c r="F51" s="25" t="str">
        <f>LEFT(M51,1)</f>
        <v>V</v>
      </c>
      <c r="G51" t="str">
        <f t="shared" si="10"/>
        <v>46143.620</v>
      </c>
      <c r="H51" s="23">
        <f t="shared" si="11"/>
        <v>1522</v>
      </c>
      <c r="I51" s="74" t="s">
        <v>330</v>
      </c>
      <c r="J51" s="75" t="s">
        <v>331</v>
      </c>
      <c r="K51" s="74">
        <v>1522</v>
      </c>
      <c r="L51" s="74" t="s">
        <v>332</v>
      </c>
      <c r="M51" s="75" t="s">
        <v>206</v>
      </c>
      <c r="N51" s="75"/>
      <c r="O51" s="76" t="s">
        <v>333</v>
      </c>
      <c r="P51" s="76" t="s">
        <v>287</v>
      </c>
    </row>
    <row r="52" spans="1:16" ht="12.75" customHeight="1">
      <c r="A52" s="23" t="str">
        <f t="shared" si="6"/>
        <v> AOEB 3 </v>
      </c>
      <c r="B52" s="25" t="str">
        <f t="shared" si="7"/>
        <v>I</v>
      </c>
      <c r="C52" s="23">
        <f t="shared" si="8"/>
        <v>46436.61</v>
      </c>
      <c r="D52" t="str">
        <f t="shared" si="9"/>
        <v>vis</v>
      </c>
      <c r="E52">
        <f>VLOOKUP(C52,'Active 1'!C$21:E$971,3,FALSE)</f>
        <v>1615.0018848311668</v>
      </c>
      <c r="F52" s="25" t="str">
        <f>LEFT(M52,1)</f>
        <v>V</v>
      </c>
      <c r="G52" t="str">
        <f t="shared" si="10"/>
        <v>46436.610</v>
      </c>
      <c r="H52" s="23">
        <f t="shared" si="11"/>
        <v>1615</v>
      </c>
      <c r="I52" s="74" t="s">
        <v>334</v>
      </c>
      <c r="J52" s="75" t="s">
        <v>335</v>
      </c>
      <c r="K52" s="74">
        <v>1615</v>
      </c>
      <c r="L52" s="74" t="s">
        <v>279</v>
      </c>
      <c r="M52" s="75" t="s">
        <v>206</v>
      </c>
      <c r="N52" s="75"/>
      <c r="O52" s="76" t="s">
        <v>336</v>
      </c>
      <c r="P52" s="76" t="s">
        <v>287</v>
      </c>
    </row>
    <row r="53" spans="1:16" ht="12.75" customHeight="1">
      <c r="A53" s="23" t="str">
        <f t="shared" si="6"/>
        <v> VSSC 67.11 </v>
      </c>
      <c r="B53" s="25" t="str">
        <f t="shared" si="7"/>
        <v>I</v>
      </c>
      <c r="C53" s="23">
        <f t="shared" si="8"/>
        <v>46441.374000000003</v>
      </c>
      <c r="D53" t="str">
        <f t="shared" si="9"/>
        <v>vis</v>
      </c>
      <c r="E53">
        <f>VLOOKUP(C53,'Active 1'!C$21:E$971,3,FALSE)</f>
        <v>1616.5140666556056</v>
      </c>
      <c r="F53" s="25" t="s">
        <v>92</v>
      </c>
      <c r="G53" t="str">
        <f t="shared" si="10"/>
        <v>46441.374</v>
      </c>
      <c r="H53" s="23">
        <f t="shared" si="11"/>
        <v>1616</v>
      </c>
      <c r="I53" s="74" t="s">
        <v>337</v>
      </c>
      <c r="J53" s="75" t="s">
        <v>338</v>
      </c>
      <c r="K53" s="74">
        <v>1616</v>
      </c>
      <c r="L53" s="74" t="s">
        <v>339</v>
      </c>
      <c r="M53" s="75" t="s">
        <v>206</v>
      </c>
      <c r="N53" s="75"/>
      <c r="O53" s="76" t="s">
        <v>340</v>
      </c>
      <c r="P53" s="76" t="s">
        <v>341</v>
      </c>
    </row>
    <row r="54" spans="1:16" ht="12.75" customHeight="1">
      <c r="A54" s="23" t="str">
        <f t="shared" si="6"/>
        <v> AOEB 3 </v>
      </c>
      <c r="B54" s="25" t="str">
        <f t="shared" si="7"/>
        <v>I</v>
      </c>
      <c r="C54" s="23">
        <f t="shared" si="8"/>
        <v>46814.661999999997</v>
      </c>
      <c r="D54" t="str">
        <f t="shared" si="9"/>
        <v>vis</v>
      </c>
      <c r="E54">
        <f>VLOOKUP(C54,'Active 1'!C$21:E$971,3,FALSE)</f>
        <v>1735.0025907699517</v>
      </c>
      <c r="F54" s="25" t="s">
        <v>92</v>
      </c>
      <c r="G54" t="str">
        <f t="shared" si="10"/>
        <v>46814.662</v>
      </c>
      <c r="H54" s="23">
        <f t="shared" si="11"/>
        <v>1735</v>
      </c>
      <c r="I54" s="74" t="s">
        <v>342</v>
      </c>
      <c r="J54" s="75" t="s">
        <v>343</v>
      </c>
      <c r="K54" s="74">
        <v>1735</v>
      </c>
      <c r="L54" s="74" t="s">
        <v>327</v>
      </c>
      <c r="M54" s="75" t="s">
        <v>206</v>
      </c>
      <c r="N54" s="75"/>
      <c r="O54" s="76" t="s">
        <v>291</v>
      </c>
      <c r="P54" s="76" t="s">
        <v>287</v>
      </c>
    </row>
    <row r="55" spans="1:16" ht="12.75" customHeight="1">
      <c r="A55" s="23" t="str">
        <f t="shared" si="6"/>
        <v> BRNO 30 </v>
      </c>
      <c r="B55" s="25" t="str">
        <f t="shared" si="7"/>
        <v>I</v>
      </c>
      <c r="C55" s="23">
        <f t="shared" si="8"/>
        <v>46827.254999999997</v>
      </c>
      <c r="D55" t="str">
        <f t="shared" si="9"/>
        <v>vis</v>
      </c>
      <c r="E55">
        <f>VLOOKUP(C55,'Active 1'!C$21:E$971,3,FALSE)</f>
        <v>1738.9998421795124</v>
      </c>
      <c r="F55" s="25" t="s">
        <v>92</v>
      </c>
      <c r="G55" t="str">
        <f t="shared" si="10"/>
        <v>46827.255</v>
      </c>
      <c r="H55" s="23">
        <f t="shared" si="11"/>
        <v>1739</v>
      </c>
      <c r="I55" s="74" t="s">
        <v>344</v>
      </c>
      <c r="J55" s="75" t="s">
        <v>345</v>
      </c>
      <c r="K55" s="74">
        <v>1739</v>
      </c>
      <c r="L55" s="74" t="s">
        <v>211</v>
      </c>
      <c r="M55" s="75" t="s">
        <v>206</v>
      </c>
      <c r="N55" s="75"/>
      <c r="O55" s="76" t="s">
        <v>346</v>
      </c>
      <c r="P55" s="76" t="s">
        <v>347</v>
      </c>
    </row>
    <row r="56" spans="1:16" ht="12.75" customHeight="1">
      <c r="A56" s="23" t="str">
        <f t="shared" si="6"/>
        <v>BAVM 46 </v>
      </c>
      <c r="B56" s="25" t="str">
        <f t="shared" si="7"/>
        <v>I</v>
      </c>
      <c r="C56" s="23">
        <f t="shared" si="8"/>
        <v>46827.256000000001</v>
      </c>
      <c r="D56" t="str">
        <f t="shared" si="9"/>
        <v>vis</v>
      </c>
      <c r="E56">
        <f>VLOOKUP(C56,'Active 1'!C$21:E$971,3,FALSE)</f>
        <v>1739.0001595980327</v>
      </c>
      <c r="F56" s="25" t="s">
        <v>92</v>
      </c>
      <c r="G56" t="str">
        <f t="shared" si="10"/>
        <v>46827.256</v>
      </c>
      <c r="H56" s="23">
        <f t="shared" si="11"/>
        <v>1739</v>
      </c>
      <c r="I56" s="74" t="s">
        <v>348</v>
      </c>
      <c r="J56" s="75" t="s">
        <v>349</v>
      </c>
      <c r="K56" s="74">
        <v>1739</v>
      </c>
      <c r="L56" s="74" t="s">
        <v>244</v>
      </c>
      <c r="M56" s="75" t="s">
        <v>206</v>
      </c>
      <c r="N56" s="75"/>
      <c r="O56" s="76" t="s">
        <v>350</v>
      </c>
      <c r="P56" s="77" t="s">
        <v>351</v>
      </c>
    </row>
    <row r="57" spans="1:16" ht="12.75" customHeight="1">
      <c r="A57" s="23" t="str">
        <f t="shared" si="6"/>
        <v> BRNO 30 </v>
      </c>
      <c r="B57" s="25" t="str">
        <f t="shared" si="7"/>
        <v>I</v>
      </c>
      <c r="C57" s="23">
        <f t="shared" si="8"/>
        <v>46827.256999999998</v>
      </c>
      <c r="D57" t="str">
        <f t="shared" si="9"/>
        <v>vis</v>
      </c>
      <c r="E57">
        <f>VLOOKUP(C57,'Active 1'!C$21:E$971,3,FALSE)</f>
        <v>1739.0004770165506</v>
      </c>
      <c r="F57" s="25" t="s">
        <v>92</v>
      </c>
      <c r="G57" t="str">
        <f t="shared" si="10"/>
        <v>46827.257</v>
      </c>
      <c r="H57" s="23">
        <f t="shared" si="11"/>
        <v>1739</v>
      </c>
      <c r="I57" s="74" t="s">
        <v>352</v>
      </c>
      <c r="J57" s="75" t="s">
        <v>353</v>
      </c>
      <c r="K57" s="74">
        <v>1739</v>
      </c>
      <c r="L57" s="74" t="s">
        <v>205</v>
      </c>
      <c r="M57" s="75" t="s">
        <v>206</v>
      </c>
      <c r="N57" s="75"/>
      <c r="O57" s="76" t="s">
        <v>354</v>
      </c>
      <c r="P57" s="76" t="s">
        <v>347</v>
      </c>
    </row>
    <row r="58" spans="1:16" ht="12.75" customHeight="1">
      <c r="A58" s="23" t="str">
        <f t="shared" si="6"/>
        <v> BRNO 30 </v>
      </c>
      <c r="B58" s="25" t="str">
        <f t="shared" si="7"/>
        <v>I</v>
      </c>
      <c r="C58" s="23">
        <f t="shared" si="8"/>
        <v>46827.26</v>
      </c>
      <c r="D58" t="str">
        <f t="shared" si="9"/>
        <v>vis</v>
      </c>
      <c r="E58">
        <f>VLOOKUP(C58,'Active 1'!C$21:E$971,3,FALSE)</f>
        <v>1739.0014292721089</v>
      </c>
      <c r="F58" s="25" t="s">
        <v>92</v>
      </c>
      <c r="G58" t="str">
        <f t="shared" si="10"/>
        <v>46827.260</v>
      </c>
      <c r="H58" s="23">
        <f t="shared" si="11"/>
        <v>1739</v>
      </c>
      <c r="I58" s="74" t="s">
        <v>355</v>
      </c>
      <c r="J58" s="75" t="s">
        <v>356</v>
      </c>
      <c r="K58" s="74">
        <v>1739</v>
      </c>
      <c r="L58" s="74" t="s">
        <v>332</v>
      </c>
      <c r="M58" s="75" t="s">
        <v>206</v>
      </c>
      <c r="N58" s="75"/>
      <c r="O58" s="76" t="s">
        <v>357</v>
      </c>
      <c r="P58" s="76" t="s">
        <v>347</v>
      </c>
    </row>
    <row r="59" spans="1:16" ht="12.75" customHeight="1">
      <c r="A59" s="23" t="str">
        <f t="shared" si="6"/>
        <v> BRNO 30 </v>
      </c>
      <c r="B59" s="25" t="str">
        <f t="shared" si="7"/>
        <v>I</v>
      </c>
      <c r="C59" s="23">
        <f t="shared" si="8"/>
        <v>46827.264000000003</v>
      </c>
      <c r="D59" t="str">
        <f t="shared" si="9"/>
        <v>vis</v>
      </c>
      <c r="E59">
        <f>VLOOKUP(C59,'Active 1'!C$21:E$971,3,FALSE)</f>
        <v>1739.0026989461851</v>
      </c>
      <c r="F59" s="25" t="s">
        <v>92</v>
      </c>
      <c r="G59" t="str">
        <f t="shared" si="10"/>
        <v>46827.264</v>
      </c>
      <c r="H59" s="23">
        <f t="shared" si="11"/>
        <v>1739</v>
      </c>
      <c r="I59" s="74" t="s">
        <v>358</v>
      </c>
      <c r="J59" s="75" t="s">
        <v>359</v>
      </c>
      <c r="K59" s="74">
        <v>1739</v>
      </c>
      <c r="L59" s="74" t="s">
        <v>360</v>
      </c>
      <c r="M59" s="75" t="s">
        <v>206</v>
      </c>
      <c r="N59" s="75"/>
      <c r="O59" s="76" t="s">
        <v>361</v>
      </c>
      <c r="P59" s="76" t="s">
        <v>347</v>
      </c>
    </row>
    <row r="60" spans="1:16" ht="12.75" customHeight="1">
      <c r="A60" s="23" t="str">
        <f t="shared" si="6"/>
        <v> BRNO 30 </v>
      </c>
      <c r="B60" s="25" t="str">
        <f t="shared" si="7"/>
        <v>I</v>
      </c>
      <c r="C60" s="23">
        <f t="shared" si="8"/>
        <v>46827.264999999999</v>
      </c>
      <c r="D60" t="str">
        <f t="shared" si="9"/>
        <v>vis</v>
      </c>
      <c r="E60">
        <f>VLOOKUP(C60,'Active 1'!C$21:E$971,3,FALSE)</f>
        <v>1739.0030163647029</v>
      </c>
      <c r="F60" s="25" t="s">
        <v>92</v>
      </c>
      <c r="G60" t="str">
        <f t="shared" si="10"/>
        <v>46827.265</v>
      </c>
      <c r="H60" s="23">
        <f t="shared" si="11"/>
        <v>1739</v>
      </c>
      <c r="I60" s="74" t="s">
        <v>362</v>
      </c>
      <c r="J60" s="75" t="s">
        <v>363</v>
      </c>
      <c r="K60" s="74">
        <v>1739</v>
      </c>
      <c r="L60" s="74" t="s">
        <v>364</v>
      </c>
      <c r="M60" s="75" t="s">
        <v>206</v>
      </c>
      <c r="N60" s="75"/>
      <c r="O60" s="76" t="s">
        <v>365</v>
      </c>
      <c r="P60" s="76" t="s">
        <v>347</v>
      </c>
    </row>
    <row r="61" spans="1:16" ht="12.75" customHeight="1">
      <c r="A61" s="23" t="str">
        <f t="shared" si="6"/>
        <v> BRNO 30 </v>
      </c>
      <c r="B61" s="25" t="str">
        <f t="shared" si="7"/>
        <v>I</v>
      </c>
      <c r="C61" s="23">
        <f t="shared" si="8"/>
        <v>46827.266000000003</v>
      </c>
      <c r="D61" t="str">
        <f t="shared" si="9"/>
        <v>vis</v>
      </c>
      <c r="E61">
        <f>VLOOKUP(C61,'Active 1'!C$21:E$971,3,FALSE)</f>
        <v>1739.0033337832231</v>
      </c>
      <c r="F61" s="25" t="s">
        <v>92</v>
      </c>
      <c r="G61" t="str">
        <f t="shared" si="10"/>
        <v>46827.266</v>
      </c>
      <c r="H61" s="23">
        <f t="shared" si="11"/>
        <v>1739</v>
      </c>
      <c r="I61" s="74" t="s">
        <v>366</v>
      </c>
      <c r="J61" s="75" t="s">
        <v>367</v>
      </c>
      <c r="K61" s="74">
        <v>1739</v>
      </c>
      <c r="L61" s="74" t="s">
        <v>368</v>
      </c>
      <c r="M61" s="75" t="s">
        <v>206</v>
      </c>
      <c r="N61" s="75"/>
      <c r="O61" s="76" t="s">
        <v>369</v>
      </c>
      <c r="P61" s="76" t="s">
        <v>347</v>
      </c>
    </row>
    <row r="62" spans="1:16" ht="12.75" customHeight="1">
      <c r="A62" s="23" t="str">
        <f t="shared" si="6"/>
        <v> BRNO 30 </v>
      </c>
      <c r="B62" s="25" t="str">
        <f t="shared" si="7"/>
        <v>I</v>
      </c>
      <c r="C62" s="23">
        <f t="shared" si="8"/>
        <v>46827.269</v>
      </c>
      <c r="D62" t="str">
        <f t="shared" si="9"/>
        <v>vis</v>
      </c>
      <c r="E62">
        <f>VLOOKUP(C62,'Active 1'!C$21:E$971,3,FALSE)</f>
        <v>1739.0042860387791</v>
      </c>
      <c r="F62" s="25" t="s">
        <v>92</v>
      </c>
      <c r="G62" t="str">
        <f t="shared" si="10"/>
        <v>46827.269</v>
      </c>
      <c r="H62" s="23">
        <f t="shared" si="11"/>
        <v>1739</v>
      </c>
      <c r="I62" s="74" t="s">
        <v>370</v>
      </c>
      <c r="J62" s="75" t="s">
        <v>371</v>
      </c>
      <c r="K62" s="74">
        <v>1739</v>
      </c>
      <c r="L62" s="74" t="s">
        <v>372</v>
      </c>
      <c r="M62" s="75" t="s">
        <v>206</v>
      </c>
      <c r="N62" s="75"/>
      <c r="O62" s="76" t="s">
        <v>373</v>
      </c>
      <c r="P62" s="76" t="s">
        <v>347</v>
      </c>
    </row>
    <row r="63" spans="1:16" ht="12.75" customHeight="1">
      <c r="A63" s="23" t="str">
        <f t="shared" si="6"/>
        <v> AOEB 3 </v>
      </c>
      <c r="B63" s="25" t="str">
        <f t="shared" si="7"/>
        <v>I</v>
      </c>
      <c r="C63" s="23">
        <f t="shared" si="8"/>
        <v>46858.760999999999</v>
      </c>
      <c r="D63" t="str">
        <f t="shared" si="9"/>
        <v>vis</v>
      </c>
      <c r="E63">
        <f>VLOOKUP(C63,'Active 1'!C$21:E$971,3,FALSE)</f>
        <v>1749.0004300386099</v>
      </c>
      <c r="F63" s="25" t="s">
        <v>92</v>
      </c>
      <c r="G63" t="str">
        <f t="shared" si="10"/>
        <v>46858.761</v>
      </c>
      <c r="H63" s="23">
        <f t="shared" si="11"/>
        <v>1749</v>
      </c>
      <c r="I63" s="74" t="s">
        <v>374</v>
      </c>
      <c r="J63" s="75" t="s">
        <v>375</v>
      </c>
      <c r="K63" s="74">
        <v>1749</v>
      </c>
      <c r="L63" s="74" t="s">
        <v>244</v>
      </c>
      <c r="M63" s="75" t="s">
        <v>206</v>
      </c>
      <c r="N63" s="75"/>
      <c r="O63" s="76" t="s">
        <v>207</v>
      </c>
      <c r="P63" s="76" t="s">
        <v>287</v>
      </c>
    </row>
    <row r="64" spans="1:16" ht="12.75" customHeight="1">
      <c r="A64" s="23" t="str">
        <f t="shared" si="6"/>
        <v>IBVS 3408 </v>
      </c>
      <c r="B64" s="25" t="str">
        <f t="shared" si="7"/>
        <v>I</v>
      </c>
      <c r="C64" s="23">
        <f t="shared" si="8"/>
        <v>47132.848400000003</v>
      </c>
      <c r="D64" t="str">
        <f t="shared" si="9"/>
        <v>vis</v>
      </c>
      <c r="E64">
        <f>VLOOKUP(C64,'Active 1'!C$21:E$971,3,FALSE)</f>
        <v>1836.0008466186755</v>
      </c>
      <c r="F64" s="25" t="s">
        <v>92</v>
      </c>
      <c r="G64" t="str">
        <f t="shared" si="10"/>
        <v>47132.8484</v>
      </c>
      <c r="H64" s="23">
        <f t="shared" si="11"/>
        <v>1836</v>
      </c>
      <c r="I64" s="74" t="s">
        <v>376</v>
      </c>
      <c r="J64" s="75" t="s">
        <v>377</v>
      </c>
      <c r="K64" s="74">
        <v>1836</v>
      </c>
      <c r="L64" s="74" t="s">
        <v>378</v>
      </c>
      <c r="M64" s="75" t="s">
        <v>189</v>
      </c>
      <c r="N64" s="75" t="s">
        <v>190</v>
      </c>
      <c r="O64" s="76" t="s">
        <v>379</v>
      </c>
      <c r="P64" s="77" t="s">
        <v>95</v>
      </c>
    </row>
    <row r="65" spans="1:16" ht="12.75" customHeight="1">
      <c r="A65" s="23" t="str">
        <f t="shared" si="6"/>
        <v> AOEB 3 </v>
      </c>
      <c r="B65" s="25" t="str">
        <f t="shared" si="7"/>
        <v>I</v>
      </c>
      <c r="C65" s="23">
        <f t="shared" si="8"/>
        <v>47151.748</v>
      </c>
      <c r="D65" t="str">
        <f t="shared" si="9"/>
        <v>vis</v>
      </c>
      <c r="E65">
        <f>VLOOKUP(C65,'Active 1'!C$21:E$971,3,FALSE)</f>
        <v>1841.999929660057</v>
      </c>
      <c r="F65" s="25" t="s">
        <v>92</v>
      </c>
      <c r="G65" t="str">
        <f t="shared" si="10"/>
        <v>47151.748</v>
      </c>
      <c r="H65" s="23">
        <f t="shared" si="11"/>
        <v>1842</v>
      </c>
      <c r="I65" s="74" t="s">
        <v>380</v>
      </c>
      <c r="J65" s="75" t="s">
        <v>381</v>
      </c>
      <c r="K65" s="74">
        <v>1842</v>
      </c>
      <c r="L65" s="74" t="s">
        <v>211</v>
      </c>
      <c r="M65" s="75" t="s">
        <v>206</v>
      </c>
      <c r="N65" s="75"/>
      <c r="O65" s="76" t="s">
        <v>207</v>
      </c>
      <c r="P65" s="76" t="s">
        <v>287</v>
      </c>
    </row>
    <row r="66" spans="1:16" ht="12.75" customHeight="1">
      <c r="A66" s="23" t="str">
        <f t="shared" si="6"/>
        <v> AOEB 3 </v>
      </c>
      <c r="B66" s="25" t="str">
        <f t="shared" si="7"/>
        <v>I</v>
      </c>
      <c r="C66" s="23">
        <f t="shared" si="8"/>
        <v>47170.652000000002</v>
      </c>
      <c r="D66" t="str">
        <f t="shared" si="9"/>
        <v>vis</v>
      </c>
      <c r="E66">
        <f>VLOOKUP(C66,'Active 1'!C$21:E$971,3,FALSE)</f>
        <v>1848.0004093429236</v>
      </c>
      <c r="F66" s="25" t="s">
        <v>92</v>
      </c>
      <c r="G66" t="str">
        <f t="shared" si="10"/>
        <v>47170.652</v>
      </c>
      <c r="H66" s="23">
        <f t="shared" si="11"/>
        <v>1848</v>
      </c>
      <c r="I66" s="74" t="s">
        <v>382</v>
      </c>
      <c r="J66" s="75" t="s">
        <v>383</v>
      </c>
      <c r="K66" s="74">
        <v>1848</v>
      </c>
      <c r="L66" s="74" t="s">
        <v>244</v>
      </c>
      <c r="M66" s="75" t="s">
        <v>206</v>
      </c>
      <c r="N66" s="75"/>
      <c r="O66" s="76" t="s">
        <v>291</v>
      </c>
      <c r="P66" s="76" t="s">
        <v>287</v>
      </c>
    </row>
    <row r="67" spans="1:16" ht="12.75" customHeight="1">
      <c r="A67" s="23" t="str">
        <f t="shared" si="6"/>
        <v>BAVM 50 </v>
      </c>
      <c r="B67" s="25" t="str">
        <f t="shared" si="7"/>
        <v>I</v>
      </c>
      <c r="C67" s="23">
        <f t="shared" si="8"/>
        <v>47205.313999999998</v>
      </c>
      <c r="D67" t="str">
        <f t="shared" si="9"/>
        <v>vis</v>
      </c>
      <c r="E67">
        <f>VLOOKUP(C67,'Active 1'!C$21:E$971,3,FALSE)</f>
        <v>1859.0027700479318</v>
      </c>
      <c r="F67" s="25" t="s">
        <v>92</v>
      </c>
      <c r="G67" t="str">
        <f t="shared" si="10"/>
        <v>47205.314</v>
      </c>
      <c r="H67" s="23">
        <f t="shared" si="11"/>
        <v>1859</v>
      </c>
      <c r="I67" s="74" t="s">
        <v>384</v>
      </c>
      <c r="J67" s="75" t="s">
        <v>385</v>
      </c>
      <c r="K67" s="74">
        <v>1859</v>
      </c>
      <c r="L67" s="74" t="s">
        <v>360</v>
      </c>
      <c r="M67" s="75" t="s">
        <v>206</v>
      </c>
      <c r="N67" s="75"/>
      <c r="O67" s="76" t="s">
        <v>386</v>
      </c>
      <c r="P67" s="77" t="s">
        <v>387</v>
      </c>
    </row>
    <row r="68" spans="1:16" ht="12.75" customHeight="1">
      <c r="A68" s="23" t="str">
        <f t="shared" si="6"/>
        <v> AOEB 3 </v>
      </c>
      <c r="B68" s="25" t="str">
        <f t="shared" si="7"/>
        <v>I</v>
      </c>
      <c r="C68" s="23">
        <f t="shared" si="8"/>
        <v>47233.661</v>
      </c>
      <c r="D68" t="str">
        <f t="shared" si="9"/>
        <v>vis</v>
      </c>
      <c r="E68">
        <f>VLOOKUP(C68,'Active 1'!C$21:E$971,3,FALSE)</f>
        <v>1868.0006328055604</v>
      </c>
      <c r="F68" s="25" t="s">
        <v>92</v>
      </c>
      <c r="G68" t="str">
        <f t="shared" si="10"/>
        <v>47233.661</v>
      </c>
      <c r="H68" s="23">
        <f t="shared" si="11"/>
        <v>1868</v>
      </c>
      <c r="I68" s="74" t="s">
        <v>388</v>
      </c>
      <c r="J68" s="75" t="s">
        <v>389</v>
      </c>
      <c r="K68" s="74">
        <v>1868</v>
      </c>
      <c r="L68" s="74" t="s">
        <v>205</v>
      </c>
      <c r="M68" s="75" t="s">
        <v>206</v>
      </c>
      <c r="N68" s="75"/>
      <c r="O68" s="76" t="s">
        <v>207</v>
      </c>
      <c r="P68" s="76" t="s">
        <v>287</v>
      </c>
    </row>
    <row r="69" spans="1:16" ht="12.75" customHeight="1">
      <c r="A69" s="23" t="str">
        <f t="shared" si="6"/>
        <v>IBVS 4340 </v>
      </c>
      <c r="B69" s="25" t="str">
        <f t="shared" si="7"/>
        <v>I</v>
      </c>
      <c r="C69" s="23">
        <f t="shared" si="8"/>
        <v>47482.544900000001</v>
      </c>
      <c r="D69" t="str">
        <f t="shared" si="9"/>
        <v>vis</v>
      </c>
      <c r="E69">
        <f>VLOOKUP(C69,'Active 1'!C$21:E$971,3,FALSE)</f>
        <v>1947.0009917424218</v>
      </c>
      <c r="F69" s="25" t="s">
        <v>92</v>
      </c>
      <c r="G69" t="str">
        <f t="shared" si="10"/>
        <v>47482.5449</v>
      </c>
      <c r="H69" s="23">
        <f t="shared" si="11"/>
        <v>1947</v>
      </c>
      <c r="I69" s="74" t="s">
        <v>390</v>
      </c>
      <c r="J69" s="75" t="s">
        <v>391</v>
      </c>
      <c r="K69" s="74">
        <v>1947</v>
      </c>
      <c r="L69" s="74" t="s">
        <v>392</v>
      </c>
      <c r="M69" s="75" t="s">
        <v>189</v>
      </c>
      <c r="N69" s="75" t="s">
        <v>393</v>
      </c>
      <c r="O69" s="76" t="s">
        <v>394</v>
      </c>
      <c r="P69" s="77" t="s">
        <v>395</v>
      </c>
    </row>
    <row r="70" spans="1:16" ht="12.75" customHeight="1">
      <c r="A70" s="23" t="str">
        <f t="shared" si="6"/>
        <v>IBVS 4340 </v>
      </c>
      <c r="B70" s="25" t="str">
        <f t="shared" si="7"/>
        <v>I</v>
      </c>
      <c r="C70" s="23">
        <f t="shared" si="8"/>
        <v>47482.545100000003</v>
      </c>
      <c r="D70" t="str">
        <f t="shared" si="9"/>
        <v>vis</v>
      </c>
      <c r="E70">
        <f>VLOOKUP(C70,'Active 1'!C$21:E$971,3,FALSE)</f>
        <v>1947.0010552261263</v>
      </c>
      <c r="F70" s="25" t="s">
        <v>92</v>
      </c>
      <c r="G70" t="str">
        <f t="shared" si="10"/>
        <v>47482.5451</v>
      </c>
      <c r="H70" s="23">
        <f t="shared" si="11"/>
        <v>1947</v>
      </c>
      <c r="I70" s="74" t="s">
        <v>396</v>
      </c>
      <c r="J70" s="75" t="s">
        <v>391</v>
      </c>
      <c r="K70" s="74">
        <v>1947</v>
      </c>
      <c r="L70" s="74" t="s">
        <v>397</v>
      </c>
      <c r="M70" s="75" t="s">
        <v>189</v>
      </c>
      <c r="N70" s="75" t="s">
        <v>58</v>
      </c>
      <c r="O70" s="76" t="s">
        <v>394</v>
      </c>
      <c r="P70" s="77" t="s">
        <v>395</v>
      </c>
    </row>
    <row r="71" spans="1:16" ht="12.75" customHeight="1">
      <c r="A71" s="23" t="str">
        <f t="shared" si="6"/>
        <v>IBVS 3760 </v>
      </c>
      <c r="B71" s="25" t="str">
        <f t="shared" si="7"/>
        <v>I</v>
      </c>
      <c r="C71" s="23">
        <f t="shared" si="8"/>
        <v>47605.412100000001</v>
      </c>
      <c r="D71" t="str">
        <f t="shared" si="9"/>
        <v>vis</v>
      </c>
      <c r="E71">
        <f>VLOOKUP(C71,'Active 1'!C$21:E$971,3,FALSE)</f>
        <v>1986.0013163980832</v>
      </c>
      <c r="F71" s="25" t="s">
        <v>92</v>
      </c>
      <c r="G71" t="str">
        <f t="shared" si="10"/>
        <v>47605.4121</v>
      </c>
      <c r="H71" s="23">
        <f t="shared" si="11"/>
        <v>1986</v>
      </c>
      <c r="I71" s="74" t="s">
        <v>398</v>
      </c>
      <c r="J71" s="75" t="s">
        <v>399</v>
      </c>
      <c r="K71" s="74">
        <v>1986</v>
      </c>
      <c r="L71" s="74" t="s">
        <v>400</v>
      </c>
      <c r="M71" s="75" t="s">
        <v>189</v>
      </c>
      <c r="N71" s="75" t="s">
        <v>393</v>
      </c>
      <c r="O71" s="76" t="s">
        <v>401</v>
      </c>
      <c r="P71" s="77" t="s">
        <v>402</v>
      </c>
    </row>
    <row r="72" spans="1:16" ht="12.75" customHeight="1">
      <c r="A72" s="23" t="str">
        <f t="shared" si="6"/>
        <v> BRNO 31 </v>
      </c>
      <c r="B72" s="25" t="str">
        <f t="shared" si="7"/>
        <v>I</v>
      </c>
      <c r="C72" s="23">
        <f t="shared" si="8"/>
        <v>47898.396000000001</v>
      </c>
      <c r="D72" t="str">
        <f t="shared" si="9"/>
        <v>vis</v>
      </c>
      <c r="E72">
        <f>VLOOKUP(C72,'Active 1'!C$21:E$971,3,FALSE)</f>
        <v>2078.9998320221207</v>
      </c>
      <c r="F72" s="25" t="s">
        <v>92</v>
      </c>
      <c r="G72" t="str">
        <f t="shared" si="10"/>
        <v>47898.396</v>
      </c>
      <c r="H72" s="23">
        <f t="shared" si="11"/>
        <v>2079</v>
      </c>
      <c r="I72" s="74" t="s">
        <v>403</v>
      </c>
      <c r="J72" s="75" t="s">
        <v>404</v>
      </c>
      <c r="K72" s="74">
        <v>2079</v>
      </c>
      <c r="L72" s="74" t="s">
        <v>290</v>
      </c>
      <c r="M72" s="75" t="s">
        <v>206</v>
      </c>
      <c r="N72" s="75"/>
      <c r="O72" s="76" t="s">
        <v>405</v>
      </c>
      <c r="P72" s="76" t="s">
        <v>406</v>
      </c>
    </row>
    <row r="73" spans="1:16" ht="12.75" customHeight="1">
      <c r="A73" s="23" t="str">
        <f t="shared" si="6"/>
        <v>IBVS 4263 </v>
      </c>
      <c r="B73" s="25" t="str">
        <f t="shared" si="7"/>
        <v>I</v>
      </c>
      <c r="C73" s="23">
        <f t="shared" si="8"/>
        <v>47898.399899999997</v>
      </c>
      <c r="D73" t="str">
        <f t="shared" si="9"/>
        <v>vis</v>
      </c>
      <c r="E73">
        <f>VLOOKUP(C73,'Active 1'!C$21:E$971,3,FALSE)</f>
        <v>2079.0010699543436</v>
      </c>
      <c r="F73" s="25" t="s">
        <v>92</v>
      </c>
      <c r="G73" t="str">
        <f t="shared" si="10"/>
        <v>47898.3999</v>
      </c>
      <c r="H73" s="23">
        <f t="shared" si="11"/>
        <v>2079</v>
      </c>
      <c r="I73" s="74" t="s">
        <v>407</v>
      </c>
      <c r="J73" s="75" t="s">
        <v>408</v>
      </c>
      <c r="K73" s="74">
        <v>2079</v>
      </c>
      <c r="L73" s="74" t="s">
        <v>409</v>
      </c>
      <c r="M73" s="75" t="s">
        <v>189</v>
      </c>
      <c r="N73" s="75" t="s">
        <v>393</v>
      </c>
      <c r="O73" s="76" t="s">
        <v>410</v>
      </c>
      <c r="P73" s="77" t="s">
        <v>411</v>
      </c>
    </row>
    <row r="74" spans="1:16" ht="12.75" customHeight="1">
      <c r="A74" s="23" t="str">
        <f t="shared" si="6"/>
        <v> AOEB 3 </v>
      </c>
      <c r="B74" s="25" t="str">
        <f t="shared" si="7"/>
        <v>I</v>
      </c>
      <c r="C74" s="23">
        <f t="shared" si="8"/>
        <v>47923.595999999998</v>
      </c>
      <c r="D74" t="str">
        <f t="shared" si="9"/>
        <v>vis</v>
      </c>
      <c r="E74">
        <f>VLOOKUP(C74,'Active 1'!C$21:E$971,3,FALSE)</f>
        <v>2086.9987787005066</v>
      </c>
      <c r="F74" s="25" t="s">
        <v>92</v>
      </c>
      <c r="G74" t="str">
        <f t="shared" si="10"/>
        <v>47923.596</v>
      </c>
      <c r="H74" s="23">
        <f t="shared" si="11"/>
        <v>2087</v>
      </c>
      <c r="I74" s="74" t="s">
        <v>412</v>
      </c>
      <c r="J74" s="75" t="s">
        <v>413</v>
      </c>
      <c r="K74" s="74">
        <v>2087</v>
      </c>
      <c r="L74" s="74" t="s">
        <v>231</v>
      </c>
      <c r="M74" s="75" t="s">
        <v>206</v>
      </c>
      <c r="N74" s="75"/>
      <c r="O74" s="76" t="s">
        <v>207</v>
      </c>
      <c r="P74" s="76" t="s">
        <v>287</v>
      </c>
    </row>
    <row r="75" spans="1:16" ht="12.75" customHeight="1">
      <c r="A75" s="23" t="str">
        <f t="shared" ref="A75:A106" si="12">P75</f>
        <v>BAVM 56 </v>
      </c>
      <c r="B75" s="25" t="str">
        <f t="shared" ref="B75:B106" si="13">IF(H75=INT(H75),"I","II")</f>
        <v>I</v>
      </c>
      <c r="C75" s="23">
        <f t="shared" ref="C75:C106" si="14">1*G75</f>
        <v>47939.356</v>
      </c>
      <c r="D75" t="str">
        <f t="shared" ref="D75:D106" si="15">VLOOKUP(F75,I$1:J$5,2,FALSE)</f>
        <v>vis</v>
      </c>
      <c r="E75">
        <f>VLOOKUP(C75,'Active 1'!C$21:E$971,3,FALSE)</f>
        <v>2092.0012945596886</v>
      </c>
      <c r="F75" s="25" t="s">
        <v>92</v>
      </c>
      <c r="G75" t="str">
        <f t="shared" ref="G75:G106" si="16">MID(I75,3,LEN(I75)-3)</f>
        <v>47939.356</v>
      </c>
      <c r="H75" s="23">
        <f t="shared" ref="H75:H106" si="17">1*K75</f>
        <v>2092</v>
      </c>
      <c r="I75" s="74" t="s">
        <v>414</v>
      </c>
      <c r="J75" s="75" t="s">
        <v>415</v>
      </c>
      <c r="K75" s="74">
        <v>2092</v>
      </c>
      <c r="L75" s="74" t="s">
        <v>286</v>
      </c>
      <c r="M75" s="75" t="s">
        <v>206</v>
      </c>
      <c r="N75" s="75"/>
      <c r="O75" s="76" t="s">
        <v>416</v>
      </c>
      <c r="P75" s="77" t="s">
        <v>417</v>
      </c>
    </row>
    <row r="76" spans="1:16" ht="12.75" customHeight="1">
      <c r="A76" s="23" t="str">
        <f t="shared" si="12"/>
        <v> BBS 94 </v>
      </c>
      <c r="B76" s="25" t="str">
        <f t="shared" si="13"/>
        <v>I</v>
      </c>
      <c r="C76" s="23">
        <f t="shared" si="14"/>
        <v>47939.375</v>
      </c>
      <c r="D76" t="str">
        <f t="shared" si="15"/>
        <v>vis</v>
      </c>
      <c r="E76">
        <f>VLOOKUP(C76,'Active 1'!C$21:E$971,3,FALSE)</f>
        <v>2092.0073255115494</v>
      </c>
      <c r="F76" s="25" t="s">
        <v>92</v>
      </c>
      <c r="G76" t="str">
        <f t="shared" si="16"/>
        <v>47939.375</v>
      </c>
      <c r="H76" s="23">
        <f t="shared" si="17"/>
        <v>2092</v>
      </c>
      <c r="I76" s="74" t="s">
        <v>418</v>
      </c>
      <c r="J76" s="75" t="s">
        <v>419</v>
      </c>
      <c r="K76" s="74">
        <v>2092</v>
      </c>
      <c r="L76" s="74" t="s">
        <v>420</v>
      </c>
      <c r="M76" s="75" t="s">
        <v>206</v>
      </c>
      <c r="N76" s="75"/>
      <c r="O76" s="76" t="s">
        <v>280</v>
      </c>
      <c r="P76" s="76" t="s">
        <v>421</v>
      </c>
    </row>
    <row r="77" spans="1:16" ht="12.75" customHeight="1">
      <c r="A77" s="23" t="str">
        <f t="shared" si="12"/>
        <v> AOEB 3 </v>
      </c>
      <c r="B77" s="25" t="str">
        <f t="shared" si="13"/>
        <v>I</v>
      </c>
      <c r="C77" s="23">
        <f t="shared" si="14"/>
        <v>47945.654999999999</v>
      </c>
      <c r="D77" t="str">
        <f t="shared" si="15"/>
        <v>vis</v>
      </c>
      <c r="E77">
        <f>VLOOKUP(C77,'Active 1'!C$21:E$971,3,FALSE)</f>
        <v>2094.0007138107662</v>
      </c>
      <c r="F77" s="25" t="s">
        <v>92</v>
      </c>
      <c r="G77" t="str">
        <f t="shared" si="16"/>
        <v>47945.655</v>
      </c>
      <c r="H77" s="23">
        <f t="shared" si="17"/>
        <v>2094</v>
      </c>
      <c r="I77" s="74" t="s">
        <v>422</v>
      </c>
      <c r="J77" s="75" t="s">
        <v>423</v>
      </c>
      <c r="K77" s="74">
        <v>2094</v>
      </c>
      <c r="L77" s="74" t="s">
        <v>205</v>
      </c>
      <c r="M77" s="75" t="s">
        <v>206</v>
      </c>
      <c r="N77" s="75"/>
      <c r="O77" s="76" t="s">
        <v>207</v>
      </c>
      <c r="P77" s="76" t="s">
        <v>287</v>
      </c>
    </row>
    <row r="78" spans="1:16" ht="12.75" customHeight="1">
      <c r="A78" s="23" t="str">
        <f t="shared" si="12"/>
        <v>IBVS 4097 </v>
      </c>
      <c r="B78" s="25" t="str">
        <f t="shared" si="13"/>
        <v>I</v>
      </c>
      <c r="C78" s="23">
        <f t="shared" si="14"/>
        <v>48273.297500000001</v>
      </c>
      <c r="D78" t="str">
        <f t="shared" si="15"/>
        <v>vis</v>
      </c>
      <c r="E78">
        <f>VLOOKUP(C78,'Active 1'!C$21:E$971,3,FALSE)</f>
        <v>2198.0005109168492</v>
      </c>
      <c r="F78" s="25" t="s">
        <v>92</v>
      </c>
      <c r="G78" t="str">
        <f t="shared" si="16"/>
        <v>48273.2975</v>
      </c>
      <c r="H78" s="23">
        <f t="shared" si="17"/>
        <v>2198</v>
      </c>
      <c r="I78" s="74" t="s">
        <v>424</v>
      </c>
      <c r="J78" s="75" t="s">
        <v>425</v>
      </c>
      <c r="K78" s="74">
        <v>2198</v>
      </c>
      <c r="L78" s="74" t="s">
        <v>426</v>
      </c>
      <c r="M78" s="75" t="s">
        <v>189</v>
      </c>
      <c r="N78" s="75" t="s">
        <v>58</v>
      </c>
      <c r="O78" s="76" t="s">
        <v>427</v>
      </c>
      <c r="P78" s="77" t="s">
        <v>428</v>
      </c>
    </row>
    <row r="79" spans="1:16" ht="12.75" customHeight="1">
      <c r="A79" s="23" t="str">
        <f t="shared" si="12"/>
        <v>IBVS 4097 </v>
      </c>
      <c r="B79" s="25" t="str">
        <f t="shared" si="13"/>
        <v>I</v>
      </c>
      <c r="C79" s="23">
        <f t="shared" si="14"/>
        <v>48273.298000000003</v>
      </c>
      <c r="D79" t="str">
        <f t="shared" si="15"/>
        <v>vis</v>
      </c>
      <c r="E79">
        <f>VLOOKUP(C79,'Active 1'!C$21:E$971,3,FALSE)</f>
        <v>2198.0006696261094</v>
      </c>
      <c r="F79" s="25" t="s">
        <v>92</v>
      </c>
      <c r="G79" t="str">
        <f t="shared" si="16"/>
        <v>48273.2980</v>
      </c>
      <c r="H79" s="23">
        <f t="shared" si="17"/>
        <v>2198</v>
      </c>
      <c r="I79" s="74" t="s">
        <v>429</v>
      </c>
      <c r="J79" s="75" t="s">
        <v>430</v>
      </c>
      <c r="K79" s="74">
        <v>2198</v>
      </c>
      <c r="L79" s="74" t="s">
        <v>431</v>
      </c>
      <c r="M79" s="75" t="s">
        <v>189</v>
      </c>
      <c r="N79" s="75" t="s">
        <v>393</v>
      </c>
      <c r="O79" s="76" t="s">
        <v>427</v>
      </c>
      <c r="P79" s="77" t="s">
        <v>428</v>
      </c>
    </row>
    <row r="80" spans="1:16" ht="12.75" customHeight="1">
      <c r="A80" s="23" t="str">
        <f t="shared" si="12"/>
        <v>IBVS 4097 </v>
      </c>
      <c r="B80" s="25" t="str">
        <f t="shared" si="13"/>
        <v>I</v>
      </c>
      <c r="C80" s="23">
        <f t="shared" si="14"/>
        <v>48273.300900000002</v>
      </c>
      <c r="D80" t="str">
        <f t="shared" si="15"/>
        <v>vis</v>
      </c>
      <c r="E80">
        <f>VLOOKUP(C80,'Active 1'!C$21:E$971,3,FALSE)</f>
        <v>2198.0015901398142</v>
      </c>
      <c r="F80" s="25" t="s">
        <v>92</v>
      </c>
      <c r="G80" t="str">
        <f t="shared" si="16"/>
        <v>48273.3009</v>
      </c>
      <c r="H80" s="23">
        <f t="shared" si="17"/>
        <v>2198</v>
      </c>
      <c r="I80" s="74" t="s">
        <v>432</v>
      </c>
      <c r="J80" s="75" t="s">
        <v>433</v>
      </c>
      <c r="K80" s="74">
        <v>2198</v>
      </c>
      <c r="L80" s="74" t="s">
        <v>434</v>
      </c>
      <c r="M80" s="75" t="s">
        <v>189</v>
      </c>
      <c r="N80" s="75" t="s">
        <v>435</v>
      </c>
      <c r="O80" s="76" t="s">
        <v>427</v>
      </c>
      <c r="P80" s="77" t="s">
        <v>428</v>
      </c>
    </row>
    <row r="81" spans="1:16" ht="12.75" customHeight="1">
      <c r="A81" s="23" t="str">
        <f t="shared" si="12"/>
        <v> BRNO 31 </v>
      </c>
      <c r="B81" s="25" t="str">
        <f t="shared" si="13"/>
        <v>I</v>
      </c>
      <c r="C81" s="23">
        <f t="shared" si="14"/>
        <v>48276.447999999997</v>
      </c>
      <c r="D81" t="str">
        <f t="shared" si="15"/>
        <v>vis</v>
      </c>
      <c r="E81">
        <f>VLOOKUP(C81,'Active 1'!C$21:E$971,3,FALSE)</f>
        <v>2199.0005379609056</v>
      </c>
      <c r="F81" s="25" t="s">
        <v>92</v>
      </c>
      <c r="G81" t="str">
        <f t="shared" si="16"/>
        <v>48276.448</v>
      </c>
      <c r="H81" s="23">
        <f t="shared" si="17"/>
        <v>2199</v>
      </c>
      <c r="I81" s="74" t="s">
        <v>436</v>
      </c>
      <c r="J81" s="75" t="s">
        <v>437</v>
      </c>
      <c r="K81" s="74">
        <v>2199</v>
      </c>
      <c r="L81" s="74" t="s">
        <v>205</v>
      </c>
      <c r="M81" s="75" t="s">
        <v>206</v>
      </c>
      <c r="N81" s="75"/>
      <c r="O81" s="76" t="s">
        <v>438</v>
      </c>
      <c r="P81" s="76" t="s">
        <v>406</v>
      </c>
    </row>
    <row r="82" spans="1:16" ht="12.75" customHeight="1">
      <c r="A82" s="23" t="str">
        <f t="shared" si="12"/>
        <v> AOEB 3 </v>
      </c>
      <c r="B82" s="25" t="str">
        <f t="shared" si="13"/>
        <v>I</v>
      </c>
      <c r="C82" s="23">
        <f t="shared" si="14"/>
        <v>48279.591999999997</v>
      </c>
      <c r="D82" t="str">
        <f t="shared" si="15"/>
        <v>vis</v>
      </c>
      <c r="E82">
        <f>VLOOKUP(C82,'Active 1'!C$21:E$971,3,FALSE)</f>
        <v>2199.9985017845902</v>
      </c>
      <c r="F82" s="25" t="s">
        <v>92</v>
      </c>
      <c r="G82" t="str">
        <f t="shared" si="16"/>
        <v>48279.592</v>
      </c>
      <c r="H82" s="23">
        <f t="shared" si="17"/>
        <v>2200</v>
      </c>
      <c r="I82" s="74" t="s">
        <v>439</v>
      </c>
      <c r="J82" s="75" t="s">
        <v>440</v>
      </c>
      <c r="K82" s="74">
        <v>2200</v>
      </c>
      <c r="L82" s="74" t="s">
        <v>441</v>
      </c>
      <c r="M82" s="75" t="s">
        <v>206</v>
      </c>
      <c r="N82" s="75"/>
      <c r="O82" s="76" t="s">
        <v>207</v>
      </c>
      <c r="P82" s="76" t="s">
        <v>287</v>
      </c>
    </row>
    <row r="83" spans="1:16" ht="12.75" customHeight="1">
      <c r="A83" s="23" t="str">
        <f t="shared" si="12"/>
        <v> BBS 97 </v>
      </c>
      <c r="B83" s="25" t="str">
        <f t="shared" si="13"/>
        <v>I</v>
      </c>
      <c r="C83" s="23">
        <f t="shared" si="14"/>
        <v>48358.357000000004</v>
      </c>
      <c r="D83" t="str">
        <f t="shared" si="15"/>
        <v>vis</v>
      </c>
      <c r="E83">
        <f>VLOOKUP(C83,'Active 1'!C$21:E$971,3,FALSE)</f>
        <v>2224.9999714323353</v>
      </c>
      <c r="F83" s="25" t="s">
        <v>92</v>
      </c>
      <c r="G83" t="str">
        <f t="shared" si="16"/>
        <v>48358.357</v>
      </c>
      <c r="H83" s="23">
        <f t="shared" si="17"/>
        <v>2225</v>
      </c>
      <c r="I83" s="74" t="s">
        <v>442</v>
      </c>
      <c r="J83" s="75" t="s">
        <v>443</v>
      </c>
      <c r="K83" s="74">
        <v>2225</v>
      </c>
      <c r="L83" s="74" t="s">
        <v>211</v>
      </c>
      <c r="M83" s="75" t="s">
        <v>206</v>
      </c>
      <c r="N83" s="75"/>
      <c r="O83" s="76" t="s">
        <v>280</v>
      </c>
      <c r="P83" s="76" t="s">
        <v>444</v>
      </c>
    </row>
    <row r="84" spans="1:16" ht="12.75" customHeight="1">
      <c r="A84" s="23" t="str">
        <f t="shared" si="12"/>
        <v> BBS 99 </v>
      </c>
      <c r="B84" s="25" t="str">
        <f t="shared" si="13"/>
        <v>II</v>
      </c>
      <c r="C84" s="23">
        <f t="shared" si="14"/>
        <v>48606.349000000002</v>
      </c>
      <c r="D84" t="str">
        <f t="shared" si="15"/>
        <v>vis</v>
      </c>
      <c r="E84">
        <f>VLOOKUP(C84,'Active 1'!C$21:E$971,3,FALSE)</f>
        <v>2303.7172247921144</v>
      </c>
      <c r="F84" s="25" t="s">
        <v>92</v>
      </c>
      <c r="G84" t="str">
        <f t="shared" si="16"/>
        <v>48606.349</v>
      </c>
      <c r="H84" s="23">
        <f t="shared" si="17"/>
        <v>2303.5</v>
      </c>
      <c r="I84" s="74" t="s">
        <v>445</v>
      </c>
      <c r="J84" s="75" t="s">
        <v>446</v>
      </c>
      <c r="K84" s="74">
        <v>2303.5</v>
      </c>
      <c r="L84" s="74" t="s">
        <v>447</v>
      </c>
      <c r="M84" s="75" t="s">
        <v>189</v>
      </c>
      <c r="N84" s="75" t="s">
        <v>190</v>
      </c>
      <c r="O84" s="76" t="s">
        <v>223</v>
      </c>
      <c r="P84" s="76" t="s">
        <v>448</v>
      </c>
    </row>
    <row r="85" spans="1:16" ht="12.75" customHeight="1">
      <c r="A85" s="23" t="str">
        <f t="shared" si="12"/>
        <v>BAVM 60 </v>
      </c>
      <c r="B85" s="25" t="str">
        <f t="shared" si="13"/>
        <v>I</v>
      </c>
      <c r="C85" s="23">
        <f t="shared" si="14"/>
        <v>48632.444000000003</v>
      </c>
      <c r="D85" t="str">
        <f t="shared" si="15"/>
        <v>vis</v>
      </c>
      <c r="E85">
        <f>VLOOKUP(C85,'Active 1'!C$21:E$971,3,FALSE)</f>
        <v>2312.0002610449919</v>
      </c>
      <c r="F85" s="25" t="s">
        <v>92</v>
      </c>
      <c r="G85" t="str">
        <f t="shared" si="16"/>
        <v>48632.444</v>
      </c>
      <c r="H85" s="23">
        <f t="shared" si="17"/>
        <v>2312</v>
      </c>
      <c r="I85" s="74" t="s">
        <v>449</v>
      </c>
      <c r="J85" s="75" t="s">
        <v>450</v>
      </c>
      <c r="K85" s="74">
        <v>2312</v>
      </c>
      <c r="L85" s="74" t="s">
        <v>244</v>
      </c>
      <c r="M85" s="75" t="s">
        <v>206</v>
      </c>
      <c r="N85" s="75"/>
      <c r="O85" s="76" t="s">
        <v>451</v>
      </c>
      <c r="P85" s="77" t="s">
        <v>452</v>
      </c>
    </row>
    <row r="86" spans="1:16" ht="12.75" customHeight="1">
      <c r="A86" s="23" t="str">
        <f t="shared" si="12"/>
        <v>BAVM 60 </v>
      </c>
      <c r="B86" s="25" t="str">
        <f t="shared" si="13"/>
        <v>I</v>
      </c>
      <c r="C86" s="23">
        <f t="shared" si="14"/>
        <v>48651.345999999998</v>
      </c>
      <c r="D86" t="str">
        <f t="shared" si="15"/>
        <v>vis</v>
      </c>
      <c r="E86">
        <f>VLOOKUP(C86,'Active 1'!C$21:E$971,3,FALSE)</f>
        <v>2318.0001058908183</v>
      </c>
      <c r="F86" s="25" t="s">
        <v>92</v>
      </c>
      <c r="G86" t="str">
        <f t="shared" si="16"/>
        <v>48651.346</v>
      </c>
      <c r="H86" s="23">
        <f t="shared" si="17"/>
        <v>2318</v>
      </c>
      <c r="I86" s="74" t="s">
        <v>453</v>
      </c>
      <c r="J86" s="75" t="s">
        <v>454</v>
      </c>
      <c r="K86" s="74">
        <v>2318</v>
      </c>
      <c r="L86" s="74" t="s">
        <v>222</v>
      </c>
      <c r="M86" s="75" t="s">
        <v>206</v>
      </c>
      <c r="N86" s="75"/>
      <c r="O86" s="76" t="s">
        <v>455</v>
      </c>
      <c r="P86" s="77" t="s">
        <v>452</v>
      </c>
    </row>
    <row r="87" spans="1:16" ht="12.75" customHeight="1">
      <c r="A87" s="23" t="str">
        <f t="shared" si="12"/>
        <v>BAVM 60 </v>
      </c>
      <c r="B87" s="25" t="str">
        <f t="shared" si="13"/>
        <v>I</v>
      </c>
      <c r="C87" s="23">
        <f t="shared" si="14"/>
        <v>48651.347999999998</v>
      </c>
      <c r="D87" t="str">
        <f t="shared" si="15"/>
        <v>vis</v>
      </c>
      <c r="E87">
        <f>VLOOKUP(C87,'Active 1'!C$21:E$971,3,FALSE)</f>
        <v>2318.0007407278563</v>
      </c>
      <c r="F87" s="25" t="s">
        <v>92</v>
      </c>
      <c r="G87" t="str">
        <f t="shared" si="16"/>
        <v>48651.348</v>
      </c>
      <c r="H87" s="23">
        <f t="shared" si="17"/>
        <v>2318</v>
      </c>
      <c r="I87" s="74" t="s">
        <v>456</v>
      </c>
      <c r="J87" s="75" t="s">
        <v>457</v>
      </c>
      <c r="K87" s="74">
        <v>2318</v>
      </c>
      <c r="L87" s="74" t="s">
        <v>205</v>
      </c>
      <c r="M87" s="75" t="s">
        <v>206</v>
      </c>
      <c r="N87" s="75"/>
      <c r="O87" s="76" t="s">
        <v>416</v>
      </c>
      <c r="P87" s="77" t="s">
        <v>452</v>
      </c>
    </row>
    <row r="88" spans="1:16" ht="12.75" customHeight="1">
      <c r="A88" s="23" t="str">
        <f t="shared" si="12"/>
        <v> BBS 101 </v>
      </c>
      <c r="B88" s="25" t="str">
        <f t="shared" si="13"/>
        <v>I</v>
      </c>
      <c r="C88" s="23">
        <f t="shared" si="14"/>
        <v>48692.311999999998</v>
      </c>
      <c r="D88" t="str">
        <f t="shared" si="15"/>
        <v>vis</v>
      </c>
      <c r="E88">
        <f>VLOOKUP(C88,'Active 1'!C$21:E$971,3,FALSE)</f>
        <v>2331.0034729395002</v>
      </c>
      <c r="F88" s="25" t="s">
        <v>92</v>
      </c>
      <c r="G88" t="str">
        <f t="shared" si="16"/>
        <v>48692.312</v>
      </c>
      <c r="H88" s="23">
        <f t="shared" si="17"/>
        <v>2331</v>
      </c>
      <c r="I88" s="74" t="s">
        <v>458</v>
      </c>
      <c r="J88" s="75" t="s">
        <v>459</v>
      </c>
      <c r="K88" s="74">
        <v>2331</v>
      </c>
      <c r="L88" s="74" t="s">
        <v>368</v>
      </c>
      <c r="M88" s="75" t="s">
        <v>206</v>
      </c>
      <c r="N88" s="75"/>
      <c r="O88" s="76" t="s">
        <v>280</v>
      </c>
      <c r="P88" s="76" t="s">
        <v>460</v>
      </c>
    </row>
    <row r="89" spans="1:16" ht="12.75" customHeight="1">
      <c r="A89" s="23" t="str">
        <f t="shared" si="12"/>
        <v>BAVM 62 </v>
      </c>
      <c r="B89" s="25" t="str">
        <f t="shared" si="13"/>
        <v>II</v>
      </c>
      <c r="C89" s="23">
        <f t="shared" si="14"/>
        <v>48984.379000000001</v>
      </c>
      <c r="D89" t="str">
        <f t="shared" si="15"/>
        <v>vis</v>
      </c>
      <c r="E89">
        <f>VLOOKUP(C89,'Active 1'!C$21:E$971,3,FALSE)</f>
        <v>2423.7109475234829</v>
      </c>
      <c r="F89" s="25" t="s">
        <v>92</v>
      </c>
      <c r="G89" t="str">
        <f t="shared" si="16"/>
        <v>48984.379</v>
      </c>
      <c r="H89" s="23">
        <f t="shared" si="17"/>
        <v>2423.5</v>
      </c>
      <c r="I89" s="74" t="s">
        <v>461</v>
      </c>
      <c r="J89" s="75" t="s">
        <v>462</v>
      </c>
      <c r="K89" s="74">
        <v>2423.5</v>
      </c>
      <c r="L89" s="74" t="s">
        <v>463</v>
      </c>
      <c r="M89" s="75" t="s">
        <v>206</v>
      </c>
      <c r="N89" s="75"/>
      <c r="O89" s="76" t="s">
        <v>464</v>
      </c>
      <c r="P89" s="77" t="s">
        <v>465</v>
      </c>
    </row>
    <row r="90" spans="1:16" ht="12.75" customHeight="1">
      <c r="A90" s="23" t="str">
        <f t="shared" si="12"/>
        <v> AOEB 3 </v>
      </c>
      <c r="B90" s="25" t="str">
        <f t="shared" si="13"/>
        <v>I</v>
      </c>
      <c r="C90" s="23">
        <f t="shared" si="14"/>
        <v>49013.648000000001</v>
      </c>
      <c r="D90" t="str">
        <f t="shared" si="15"/>
        <v>vis</v>
      </c>
      <c r="E90">
        <f>VLOOKUP(C90,'Active 1'!C$21:E$971,3,FALSE)</f>
        <v>2433.0014701556138</v>
      </c>
      <c r="F90" s="25" t="s">
        <v>92</v>
      </c>
      <c r="G90" t="str">
        <f t="shared" si="16"/>
        <v>49013.648</v>
      </c>
      <c r="H90" s="23">
        <f t="shared" si="17"/>
        <v>2433</v>
      </c>
      <c r="I90" s="74" t="s">
        <v>466</v>
      </c>
      <c r="J90" s="75" t="s">
        <v>467</v>
      </c>
      <c r="K90" s="74">
        <v>2433</v>
      </c>
      <c r="L90" s="74" t="s">
        <v>332</v>
      </c>
      <c r="M90" s="75" t="s">
        <v>206</v>
      </c>
      <c r="N90" s="75"/>
      <c r="O90" s="76" t="s">
        <v>333</v>
      </c>
      <c r="P90" s="76" t="s">
        <v>287</v>
      </c>
    </row>
    <row r="91" spans="1:16" ht="12.75" customHeight="1">
      <c r="A91" s="23" t="str">
        <f t="shared" si="12"/>
        <v> AOEB 3 </v>
      </c>
      <c r="B91" s="25" t="str">
        <f t="shared" si="13"/>
        <v>I</v>
      </c>
      <c r="C91" s="23">
        <f t="shared" si="14"/>
        <v>49347.595999999998</v>
      </c>
      <c r="D91" t="str">
        <f t="shared" si="15"/>
        <v>vis</v>
      </c>
      <c r="E91">
        <f>VLOOKUP(C91,'Active 1'!C$21:E$971,3,FALSE)</f>
        <v>2539.0027497331466</v>
      </c>
      <c r="F91" s="25" t="s">
        <v>92</v>
      </c>
      <c r="G91" t="str">
        <f t="shared" si="16"/>
        <v>49347.596</v>
      </c>
      <c r="H91" s="23">
        <f t="shared" si="17"/>
        <v>2539</v>
      </c>
      <c r="I91" s="74" t="s">
        <v>468</v>
      </c>
      <c r="J91" s="75" t="s">
        <v>469</v>
      </c>
      <c r="K91" s="74">
        <v>2539</v>
      </c>
      <c r="L91" s="74" t="s">
        <v>360</v>
      </c>
      <c r="M91" s="75" t="s">
        <v>206</v>
      </c>
      <c r="N91" s="75"/>
      <c r="O91" s="76" t="s">
        <v>291</v>
      </c>
      <c r="P91" s="76" t="s">
        <v>287</v>
      </c>
    </row>
    <row r="92" spans="1:16" ht="12.75" customHeight="1">
      <c r="A92" s="23" t="str">
        <f t="shared" si="12"/>
        <v>IBVS 4194 </v>
      </c>
      <c r="B92" s="25" t="str">
        <f t="shared" si="13"/>
        <v>II</v>
      </c>
      <c r="C92" s="23">
        <f t="shared" si="14"/>
        <v>49721.583299999998</v>
      </c>
      <c r="D92" t="str">
        <f t="shared" si="15"/>
        <v>vis</v>
      </c>
      <c r="E92">
        <f>VLOOKUP(C92,'Active 1'!C$21:E$971,3,FALSE)</f>
        <v>2657.7132446178202</v>
      </c>
      <c r="F92" s="25" t="s">
        <v>92</v>
      </c>
      <c r="G92" t="str">
        <f t="shared" si="16"/>
        <v>49721.5833</v>
      </c>
      <c r="H92" s="23">
        <f t="shared" si="17"/>
        <v>2657.5</v>
      </c>
      <c r="I92" s="74" t="s">
        <v>470</v>
      </c>
      <c r="J92" s="75" t="s">
        <v>471</v>
      </c>
      <c r="K92" s="74">
        <v>2657.5</v>
      </c>
      <c r="L92" s="74" t="s">
        <v>472</v>
      </c>
      <c r="M92" s="75" t="s">
        <v>189</v>
      </c>
      <c r="N92" s="75" t="s">
        <v>190</v>
      </c>
      <c r="O92" s="76" t="s">
        <v>473</v>
      </c>
      <c r="P92" s="77" t="s">
        <v>474</v>
      </c>
    </row>
    <row r="93" spans="1:16" ht="12.75" customHeight="1">
      <c r="A93" s="23" t="str">
        <f t="shared" si="12"/>
        <v>IBVS 4194 </v>
      </c>
      <c r="B93" s="25" t="str">
        <f t="shared" si="13"/>
        <v>II</v>
      </c>
      <c r="C93" s="23">
        <f t="shared" si="14"/>
        <v>49724.733800000002</v>
      </c>
      <c r="D93" t="str">
        <f t="shared" si="15"/>
        <v>vis</v>
      </c>
      <c r="E93">
        <f>VLOOKUP(C93,'Active 1'!C$21:E$971,3,FALSE)</f>
        <v>2658.7132716618789</v>
      </c>
      <c r="F93" s="25" t="s">
        <v>92</v>
      </c>
      <c r="G93" t="str">
        <f t="shared" si="16"/>
        <v>49724.7338</v>
      </c>
      <c r="H93" s="23">
        <f t="shared" si="17"/>
        <v>2658.5</v>
      </c>
      <c r="I93" s="74" t="s">
        <v>475</v>
      </c>
      <c r="J93" s="75" t="s">
        <v>476</v>
      </c>
      <c r="K93" s="74">
        <v>2658.5</v>
      </c>
      <c r="L93" s="74" t="s">
        <v>477</v>
      </c>
      <c r="M93" s="75" t="s">
        <v>189</v>
      </c>
      <c r="N93" s="75" t="s">
        <v>190</v>
      </c>
      <c r="O93" s="76" t="s">
        <v>473</v>
      </c>
      <c r="P93" s="77" t="s">
        <v>474</v>
      </c>
    </row>
    <row r="94" spans="1:16" ht="12.75" customHeight="1">
      <c r="A94" s="23" t="str">
        <f t="shared" si="12"/>
        <v>IBVS 4194 </v>
      </c>
      <c r="B94" s="25" t="str">
        <f t="shared" si="13"/>
        <v>I</v>
      </c>
      <c r="C94" s="23">
        <f t="shared" si="14"/>
        <v>49725.642699999997</v>
      </c>
      <c r="D94" t="str">
        <f t="shared" si="15"/>
        <v>vis</v>
      </c>
      <c r="E94">
        <f>VLOOKUP(C94,'Active 1'!C$21:E$971,3,FALSE)</f>
        <v>2659.0017733537816</v>
      </c>
      <c r="F94" s="25" t="s">
        <v>92</v>
      </c>
      <c r="G94" t="str">
        <f t="shared" si="16"/>
        <v>49725.6427</v>
      </c>
      <c r="H94" s="23">
        <f t="shared" si="17"/>
        <v>2659</v>
      </c>
      <c r="I94" s="74" t="s">
        <v>478</v>
      </c>
      <c r="J94" s="75" t="s">
        <v>479</v>
      </c>
      <c r="K94" s="74">
        <v>2659</v>
      </c>
      <c r="L94" s="74" t="s">
        <v>480</v>
      </c>
      <c r="M94" s="75" t="s">
        <v>189</v>
      </c>
      <c r="N94" s="75" t="s">
        <v>190</v>
      </c>
      <c r="O94" s="76" t="s">
        <v>473</v>
      </c>
      <c r="P94" s="77" t="s">
        <v>474</v>
      </c>
    </row>
    <row r="95" spans="1:16" ht="12.75" customHeight="1">
      <c r="A95" s="23" t="str">
        <f t="shared" si="12"/>
        <v> AAPS 114.143 </v>
      </c>
      <c r="B95" s="25" t="str">
        <f t="shared" si="13"/>
        <v>II</v>
      </c>
      <c r="C95" s="23">
        <f t="shared" si="14"/>
        <v>49759.385600000001</v>
      </c>
      <c r="D95" t="str">
        <f t="shared" si="15"/>
        <v>vis</v>
      </c>
      <c r="E95">
        <f>VLOOKUP(C95,'Active 1'!C$21:E$971,3,FALSE)</f>
        <v>2669.7123946979946</v>
      </c>
      <c r="F95" s="25" t="s">
        <v>92</v>
      </c>
      <c r="G95" t="str">
        <f t="shared" si="16"/>
        <v>49759.3856</v>
      </c>
      <c r="H95" s="23">
        <f t="shared" si="17"/>
        <v>2669.5</v>
      </c>
      <c r="I95" s="74" t="s">
        <v>481</v>
      </c>
      <c r="J95" s="75" t="s">
        <v>482</v>
      </c>
      <c r="K95" s="74">
        <v>2669.5</v>
      </c>
      <c r="L95" s="74" t="s">
        <v>483</v>
      </c>
      <c r="M95" s="75" t="s">
        <v>189</v>
      </c>
      <c r="N95" s="75" t="s">
        <v>190</v>
      </c>
      <c r="O95" s="76" t="s">
        <v>484</v>
      </c>
      <c r="P95" s="76" t="s">
        <v>485</v>
      </c>
    </row>
    <row r="96" spans="1:16" ht="12.75" customHeight="1">
      <c r="A96" s="23" t="str">
        <f t="shared" si="12"/>
        <v> AAPS 114.143 </v>
      </c>
      <c r="B96" s="25" t="str">
        <f t="shared" si="13"/>
        <v>I</v>
      </c>
      <c r="C96" s="23">
        <f t="shared" si="14"/>
        <v>49760.296600000001</v>
      </c>
      <c r="D96" t="str">
        <f t="shared" si="15"/>
        <v>vis</v>
      </c>
      <c r="E96">
        <f>VLOOKUP(C96,'Active 1'!C$21:E$971,3,FALSE)</f>
        <v>2670.0015629687887</v>
      </c>
      <c r="F96" s="25" t="s">
        <v>92</v>
      </c>
      <c r="G96" t="str">
        <f t="shared" si="16"/>
        <v>49760.2966</v>
      </c>
      <c r="H96" s="23">
        <f t="shared" si="17"/>
        <v>2670</v>
      </c>
      <c r="I96" s="74" t="s">
        <v>486</v>
      </c>
      <c r="J96" s="75" t="s">
        <v>487</v>
      </c>
      <c r="K96" s="74">
        <v>2670</v>
      </c>
      <c r="L96" s="74" t="s">
        <v>488</v>
      </c>
      <c r="M96" s="75" t="s">
        <v>189</v>
      </c>
      <c r="N96" s="75" t="s">
        <v>190</v>
      </c>
      <c r="O96" s="76" t="s">
        <v>484</v>
      </c>
      <c r="P96" s="76" t="s">
        <v>485</v>
      </c>
    </row>
    <row r="97" spans="1:16" ht="12.75" customHeight="1">
      <c r="A97" s="23" t="str">
        <f t="shared" si="12"/>
        <v> AAPS 114.143 </v>
      </c>
      <c r="B97" s="25" t="str">
        <f t="shared" si="13"/>
        <v>I</v>
      </c>
      <c r="C97" s="23">
        <f t="shared" si="14"/>
        <v>49763.4476</v>
      </c>
      <c r="D97" t="str">
        <f t="shared" si="15"/>
        <v>vis</v>
      </c>
      <c r="E97">
        <f>VLOOKUP(C97,'Active 1'!C$21:E$971,3,FALSE)</f>
        <v>2671.0017487221053</v>
      </c>
      <c r="F97" s="25" t="s">
        <v>92</v>
      </c>
      <c r="G97" t="str">
        <f t="shared" si="16"/>
        <v>49763.4476</v>
      </c>
      <c r="H97" s="23">
        <f t="shared" si="17"/>
        <v>2671</v>
      </c>
      <c r="I97" s="74" t="s">
        <v>489</v>
      </c>
      <c r="J97" s="75" t="s">
        <v>490</v>
      </c>
      <c r="K97" s="74">
        <v>2671</v>
      </c>
      <c r="L97" s="74" t="s">
        <v>491</v>
      </c>
      <c r="M97" s="75" t="s">
        <v>189</v>
      </c>
      <c r="N97" s="75" t="s">
        <v>190</v>
      </c>
      <c r="O97" s="76" t="s">
        <v>484</v>
      </c>
      <c r="P97" s="76" t="s">
        <v>485</v>
      </c>
    </row>
    <row r="98" spans="1:16" ht="12.75" customHeight="1">
      <c r="A98" s="23" t="str">
        <f t="shared" si="12"/>
        <v> AAPS 114.143 </v>
      </c>
      <c r="B98" s="25" t="str">
        <f t="shared" si="13"/>
        <v>I</v>
      </c>
      <c r="C98" s="23">
        <f t="shared" si="14"/>
        <v>49782.350200000001</v>
      </c>
      <c r="D98" t="str">
        <f t="shared" si="15"/>
        <v>vis</v>
      </c>
      <c r="E98">
        <f>VLOOKUP(C98,'Active 1'!C$21:E$971,3,FALSE)</f>
        <v>2677.0017840190453</v>
      </c>
      <c r="F98" s="25" t="s">
        <v>92</v>
      </c>
      <c r="G98" t="str">
        <f t="shared" si="16"/>
        <v>49782.3502</v>
      </c>
      <c r="H98" s="23">
        <f t="shared" si="17"/>
        <v>2677</v>
      </c>
      <c r="I98" s="74" t="s">
        <v>492</v>
      </c>
      <c r="J98" s="75" t="s">
        <v>493</v>
      </c>
      <c r="K98" s="74">
        <v>2677</v>
      </c>
      <c r="L98" s="74" t="s">
        <v>480</v>
      </c>
      <c r="M98" s="75" t="s">
        <v>189</v>
      </c>
      <c r="N98" s="75" t="s">
        <v>190</v>
      </c>
      <c r="O98" s="76" t="s">
        <v>484</v>
      </c>
      <c r="P98" s="76" t="s">
        <v>485</v>
      </c>
    </row>
    <row r="99" spans="1:16" ht="12.75" customHeight="1">
      <c r="A99" s="23" t="str">
        <f t="shared" si="12"/>
        <v> AAPS 114.143 </v>
      </c>
      <c r="B99" s="25" t="str">
        <f t="shared" si="13"/>
        <v>II</v>
      </c>
      <c r="C99" s="23">
        <f t="shared" si="14"/>
        <v>49800.345800000003</v>
      </c>
      <c r="D99" t="str">
        <f t="shared" si="15"/>
        <v>vis</v>
      </c>
      <c r="E99">
        <f>VLOOKUP(C99,'Active 1'!C$21:E$971,3,FALSE)</f>
        <v>2682.7139207192672</v>
      </c>
      <c r="F99" s="25" t="s">
        <v>92</v>
      </c>
      <c r="G99" t="str">
        <f t="shared" si="16"/>
        <v>49800.3458</v>
      </c>
      <c r="H99" s="23">
        <f t="shared" si="17"/>
        <v>2682.5</v>
      </c>
      <c r="I99" s="74" t="s">
        <v>494</v>
      </c>
      <c r="J99" s="75" t="s">
        <v>495</v>
      </c>
      <c r="K99" s="74">
        <v>2682.5</v>
      </c>
      <c r="L99" s="74" t="s">
        <v>496</v>
      </c>
      <c r="M99" s="75" t="s">
        <v>189</v>
      </c>
      <c r="N99" s="75" t="s">
        <v>190</v>
      </c>
      <c r="O99" s="76" t="s">
        <v>484</v>
      </c>
      <c r="P99" s="76" t="s">
        <v>485</v>
      </c>
    </row>
    <row r="100" spans="1:16" ht="12.75" customHeight="1">
      <c r="A100" s="23" t="str">
        <f t="shared" si="12"/>
        <v>BAVM 93 </v>
      </c>
      <c r="B100" s="25" t="str">
        <f t="shared" si="13"/>
        <v>I</v>
      </c>
      <c r="C100" s="23">
        <f t="shared" si="14"/>
        <v>50094.252999999997</v>
      </c>
      <c r="D100" t="str">
        <f t="shared" si="15"/>
        <v>vis</v>
      </c>
      <c r="E100">
        <f>VLOOKUP(C100,'Active 1'!C$21:E$971,3,FALSE)</f>
        <v>2776.0055088618806</v>
      </c>
      <c r="F100" s="25" t="s">
        <v>92</v>
      </c>
      <c r="G100" t="str">
        <f t="shared" si="16"/>
        <v>50094.253</v>
      </c>
      <c r="H100" s="23">
        <f t="shared" si="17"/>
        <v>2776</v>
      </c>
      <c r="I100" s="74" t="s">
        <v>497</v>
      </c>
      <c r="J100" s="75" t="s">
        <v>498</v>
      </c>
      <c r="K100" s="74">
        <v>2776</v>
      </c>
      <c r="L100" s="74" t="s">
        <v>499</v>
      </c>
      <c r="M100" s="75" t="s">
        <v>206</v>
      </c>
      <c r="N100" s="75"/>
      <c r="O100" s="76" t="s">
        <v>464</v>
      </c>
      <c r="P100" s="77" t="s">
        <v>500</v>
      </c>
    </row>
    <row r="101" spans="1:16" ht="12.75" customHeight="1">
      <c r="A101" s="23" t="str">
        <f t="shared" si="12"/>
        <v>IBVS 4340 </v>
      </c>
      <c r="B101" s="25" t="str">
        <f t="shared" si="13"/>
        <v>I</v>
      </c>
      <c r="C101" s="23">
        <f t="shared" si="14"/>
        <v>50138.3508</v>
      </c>
      <c r="D101" t="str">
        <f t="shared" si="15"/>
        <v>vis</v>
      </c>
      <c r="E101">
        <f>VLOOKUP(C101,'Active 1'!C$21:E$971,3,FALSE)</f>
        <v>2790.0029672283163</v>
      </c>
      <c r="F101" s="25" t="s">
        <v>92</v>
      </c>
      <c r="G101" t="str">
        <f t="shared" si="16"/>
        <v>50138.3508</v>
      </c>
      <c r="H101" s="23">
        <f t="shared" si="17"/>
        <v>2790</v>
      </c>
      <c r="I101" s="74" t="s">
        <v>501</v>
      </c>
      <c r="J101" s="75" t="s">
        <v>502</v>
      </c>
      <c r="K101" s="74">
        <v>2790</v>
      </c>
      <c r="L101" s="74" t="s">
        <v>503</v>
      </c>
      <c r="M101" s="75" t="s">
        <v>189</v>
      </c>
      <c r="N101" s="75" t="s">
        <v>58</v>
      </c>
      <c r="O101" s="76" t="s">
        <v>504</v>
      </c>
      <c r="P101" s="77" t="s">
        <v>395</v>
      </c>
    </row>
    <row r="102" spans="1:16" ht="12.75" customHeight="1">
      <c r="A102" s="23" t="str">
        <f t="shared" si="12"/>
        <v>IBVS 4340 </v>
      </c>
      <c r="B102" s="25" t="str">
        <f t="shared" si="13"/>
        <v>I</v>
      </c>
      <c r="C102" s="23">
        <f t="shared" si="14"/>
        <v>50138.3534</v>
      </c>
      <c r="D102" t="str">
        <f t="shared" si="15"/>
        <v>vis</v>
      </c>
      <c r="E102">
        <f>VLOOKUP(C102,'Active 1'!C$21:E$971,3,FALSE)</f>
        <v>2790.0037925164656</v>
      </c>
      <c r="F102" s="25" t="s">
        <v>92</v>
      </c>
      <c r="G102" t="str">
        <f t="shared" si="16"/>
        <v>50138.3534</v>
      </c>
      <c r="H102" s="23">
        <f t="shared" si="17"/>
        <v>2790</v>
      </c>
      <c r="I102" s="74" t="s">
        <v>505</v>
      </c>
      <c r="J102" s="75" t="s">
        <v>506</v>
      </c>
      <c r="K102" s="74">
        <v>2790</v>
      </c>
      <c r="L102" s="74" t="s">
        <v>507</v>
      </c>
      <c r="M102" s="75" t="s">
        <v>189</v>
      </c>
      <c r="N102" s="75" t="s">
        <v>393</v>
      </c>
      <c r="O102" s="76" t="s">
        <v>504</v>
      </c>
      <c r="P102" s="77" t="s">
        <v>395</v>
      </c>
    </row>
    <row r="103" spans="1:16" ht="12.75" customHeight="1">
      <c r="A103" s="23" t="str">
        <f t="shared" si="12"/>
        <v>BAVM 93 </v>
      </c>
      <c r="B103" s="25" t="str">
        <f t="shared" si="13"/>
        <v>I</v>
      </c>
      <c r="C103" s="23">
        <f t="shared" si="14"/>
        <v>50138.358999999997</v>
      </c>
      <c r="D103" t="str">
        <f t="shared" si="15"/>
        <v>vis</v>
      </c>
      <c r="E103">
        <f>VLOOKUP(C103,'Active 1'!C$21:E$971,3,FALSE)</f>
        <v>2790.0055700601711</v>
      </c>
      <c r="F103" s="25" t="s">
        <v>92</v>
      </c>
      <c r="G103" t="str">
        <f t="shared" si="16"/>
        <v>50138.359</v>
      </c>
      <c r="H103" s="23">
        <f t="shared" si="17"/>
        <v>2790</v>
      </c>
      <c r="I103" s="74" t="s">
        <v>508</v>
      </c>
      <c r="J103" s="75" t="s">
        <v>509</v>
      </c>
      <c r="K103" s="74">
        <v>2790</v>
      </c>
      <c r="L103" s="74" t="s">
        <v>510</v>
      </c>
      <c r="M103" s="75" t="s">
        <v>206</v>
      </c>
      <c r="N103" s="75"/>
      <c r="O103" s="76" t="s">
        <v>464</v>
      </c>
      <c r="P103" s="77" t="s">
        <v>500</v>
      </c>
    </row>
    <row r="104" spans="1:16" ht="12.75" customHeight="1">
      <c r="A104" s="23" t="str">
        <f t="shared" si="12"/>
        <v>BAVM 101 </v>
      </c>
      <c r="B104" s="25" t="str">
        <f t="shared" si="13"/>
        <v>I</v>
      </c>
      <c r="C104" s="23">
        <f t="shared" si="14"/>
        <v>50472.3</v>
      </c>
      <c r="D104" t="str">
        <f t="shared" si="15"/>
        <v>vis</v>
      </c>
      <c r="E104">
        <f>VLOOKUP(C104,'Active 1'!C$21:E$971,3,FALSE)</f>
        <v>2896.0046277080737</v>
      </c>
      <c r="F104" s="25" t="s">
        <v>92</v>
      </c>
      <c r="G104" t="str">
        <f t="shared" si="16"/>
        <v>50472.300</v>
      </c>
      <c r="H104" s="23">
        <f t="shared" si="17"/>
        <v>2896</v>
      </c>
      <c r="I104" s="74" t="s">
        <v>511</v>
      </c>
      <c r="J104" s="75" t="s">
        <v>512</v>
      </c>
      <c r="K104" s="74">
        <v>2896</v>
      </c>
      <c r="L104" s="74" t="s">
        <v>513</v>
      </c>
      <c r="M104" s="75" t="s">
        <v>206</v>
      </c>
      <c r="N104" s="75"/>
      <c r="O104" s="76" t="s">
        <v>464</v>
      </c>
      <c r="P104" s="77" t="s">
        <v>514</v>
      </c>
    </row>
    <row r="105" spans="1:16" ht="12.75" customHeight="1">
      <c r="A105" s="23" t="str">
        <f t="shared" si="12"/>
        <v>BAVM 101 </v>
      </c>
      <c r="B105" s="25" t="str">
        <f t="shared" si="13"/>
        <v>I</v>
      </c>
      <c r="C105" s="23">
        <f t="shared" si="14"/>
        <v>50475.442999999999</v>
      </c>
      <c r="D105" t="str">
        <f t="shared" si="15"/>
        <v>vis</v>
      </c>
      <c r="E105">
        <f>VLOOKUP(C105,'Active 1'!C$21:E$971,3,FALSE)</f>
        <v>2897.0022741132379</v>
      </c>
      <c r="F105" s="25" t="s">
        <v>92</v>
      </c>
      <c r="G105" t="str">
        <f t="shared" si="16"/>
        <v>50475.443</v>
      </c>
      <c r="H105" s="23">
        <f t="shared" si="17"/>
        <v>2897</v>
      </c>
      <c r="I105" s="74" t="s">
        <v>515</v>
      </c>
      <c r="J105" s="75" t="s">
        <v>516</v>
      </c>
      <c r="K105" s="74">
        <v>2897</v>
      </c>
      <c r="L105" s="74" t="s">
        <v>517</v>
      </c>
      <c r="M105" s="75" t="s">
        <v>206</v>
      </c>
      <c r="N105" s="75"/>
      <c r="O105" s="76" t="s">
        <v>518</v>
      </c>
      <c r="P105" s="77" t="s">
        <v>514</v>
      </c>
    </row>
    <row r="106" spans="1:16" ht="12.75" customHeight="1">
      <c r="A106" s="23" t="str">
        <f t="shared" si="12"/>
        <v>IBVS 4555 </v>
      </c>
      <c r="B106" s="25" t="str">
        <f t="shared" si="13"/>
        <v>I</v>
      </c>
      <c r="C106" s="23">
        <f t="shared" si="14"/>
        <v>50494.3442</v>
      </c>
      <c r="D106" t="str">
        <f t="shared" si="15"/>
        <v>vis</v>
      </c>
      <c r="E106">
        <f>VLOOKUP(C106,'Active 1'!C$21:E$971,3,FALSE)</f>
        <v>2903.0018650242509</v>
      </c>
      <c r="F106" s="25" t="s">
        <v>92</v>
      </c>
      <c r="G106" t="str">
        <f t="shared" si="16"/>
        <v>50494.3442</v>
      </c>
      <c r="H106" s="23">
        <f t="shared" si="17"/>
        <v>2903</v>
      </c>
      <c r="I106" s="74" t="s">
        <v>519</v>
      </c>
      <c r="J106" s="75" t="s">
        <v>520</v>
      </c>
      <c r="K106" s="74">
        <v>2903</v>
      </c>
      <c r="L106" s="74" t="s">
        <v>521</v>
      </c>
      <c r="M106" s="75" t="s">
        <v>189</v>
      </c>
      <c r="N106" s="75" t="s">
        <v>393</v>
      </c>
      <c r="O106" s="76" t="s">
        <v>504</v>
      </c>
      <c r="P106" s="77" t="s">
        <v>522</v>
      </c>
    </row>
    <row r="107" spans="1:16" ht="12.75" customHeight="1">
      <c r="A107" s="23" t="str">
        <f t="shared" ref="A107:A138" si="18">P107</f>
        <v>IBVS 4555 </v>
      </c>
      <c r="B107" s="25" t="str">
        <f t="shared" ref="B107:B138" si="19">IF(H107=INT(H107),"I","II")</f>
        <v>I</v>
      </c>
      <c r="C107" s="23">
        <f t="shared" ref="C107:C138" si="20">1*G107</f>
        <v>50494.344599999997</v>
      </c>
      <c r="D107" t="str">
        <f t="shared" ref="D107:D138" si="21">VLOOKUP(F107,I$1:J$5,2,FALSE)</f>
        <v>vis</v>
      </c>
      <c r="E107">
        <f>VLOOKUP(C107,'Active 1'!C$21:E$971,3,FALSE)</f>
        <v>2903.0019919916576</v>
      </c>
      <c r="F107" s="25" t="s">
        <v>92</v>
      </c>
      <c r="G107" t="str">
        <f t="shared" ref="G107:G138" si="22">MID(I107,3,LEN(I107)-3)</f>
        <v>50494.3446</v>
      </c>
      <c r="H107" s="23">
        <f t="shared" ref="H107:H138" si="23">1*K107</f>
        <v>2903</v>
      </c>
      <c r="I107" s="74" t="s">
        <v>523</v>
      </c>
      <c r="J107" s="75" t="s">
        <v>524</v>
      </c>
      <c r="K107" s="74">
        <v>2903</v>
      </c>
      <c r="L107" s="74" t="s">
        <v>525</v>
      </c>
      <c r="M107" s="75" t="s">
        <v>189</v>
      </c>
      <c r="N107" s="75" t="s">
        <v>58</v>
      </c>
      <c r="O107" s="76" t="s">
        <v>504</v>
      </c>
      <c r="P107" s="77" t="s">
        <v>522</v>
      </c>
    </row>
    <row r="108" spans="1:16" ht="12.75" customHeight="1">
      <c r="A108" s="23" t="str">
        <f t="shared" si="18"/>
        <v>BAVM 101 </v>
      </c>
      <c r="B108" s="25" t="str">
        <f t="shared" si="19"/>
        <v>I</v>
      </c>
      <c r="C108" s="23">
        <f t="shared" si="20"/>
        <v>50494.353000000003</v>
      </c>
      <c r="D108" t="str">
        <f t="shared" si="21"/>
        <v>vis</v>
      </c>
      <c r="E108">
        <f>VLOOKUP(C108,'Active 1'!C$21:E$971,3,FALSE)</f>
        <v>2903.004658307219</v>
      </c>
      <c r="F108" s="25" t="s">
        <v>92</v>
      </c>
      <c r="G108" t="str">
        <f t="shared" si="22"/>
        <v>50494.353</v>
      </c>
      <c r="H108" s="23">
        <f t="shared" si="23"/>
        <v>2903</v>
      </c>
      <c r="I108" s="74" t="s">
        <v>526</v>
      </c>
      <c r="J108" s="75" t="s">
        <v>527</v>
      </c>
      <c r="K108" s="74">
        <v>2903</v>
      </c>
      <c r="L108" s="74" t="s">
        <v>513</v>
      </c>
      <c r="M108" s="75" t="s">
        <v>206</v>
      </c>
      <c r="N108" s="75"/>
      <c r="O108" s="76" t="s">
        <v>464</v>
      </c>
      <c r="P108" s="77" t="s">
        <v>514</v>
      </c>
    </row>
    <row r="109" spans="1:16" ht="12.75" customHeight="1">
      <c r="A109" s="23" t="str">
        <f t="shared" si="18"/>
        <v> BBS 116 </v>
      </c>
      <c r="B109" s="25" t="str">
        <f t="shared" si="19"/>
        <v>II</v>
      </c>
      <c r="C109" s="23">
        <f t="shared" si="20"/>
        <v>50726.551899999999</v>
      </c>
      <c r="D109" t="str">
        <f t="shared" si="21"/>
        <v>vis</v>
      </c>
      <c r="E109">
        <f>VLOOKUP(C109,'Active 1'!C$21:E$971,3,FALSE)</f>
        <v>2976.7088892548377</v>
      </c>
      <c r="F109" s="25" t="s">
        <v>92</v>
      </c>
      <c r="G109" t="str">
        <f t="shared" si="22"/>
        <v>50726.5519</v>
      </c>
      <c r="H109" s="23">
        <f t="shared" si="23"/>
        <v>2976.5</v>
      </c>
      <c r="I109" s="74" t="s">
        <v>528</v>
      </c>
      <c r="J109" s="75" t="s">
        <v>529</v>
      </c>
      <c r="K109" s="74">
        <v>2976.5</v>
      </c>
      <c r="L109" s="74" t="s">
        <v>530</v>
      </c>
      <c r="M109" s="75" t="s">
        <v>189</v>
      </c>
      <c r="N109" s="75" t="s">
        <v>190</v>
      </c>
      <c r="O109" s="76" t="s">
        <v>223</v>
      </c>
      <c r="P109" s="76" t="s">
        <v>531</v>
      </c>
    </row>
    <row r="110" spans="1:16" ht="12.75" customHeight="1">
      <c r="A110" s="23" t="str">
        <f t="shared" si="18"/>
        <v> BBS 117 </v>
      </c>
      <c r="B110" s="25" t="str">
        <f t="shared" si="19"/>
        <v>II</v>
      </c>
      <c r="C110" s="23">
        <f t="shared" si="20"/>
        <v>50849.417699999998</v>
      </c>
      <c r="D110" t="str">
        <f t="shared" si="21"/>
        <v>vis</v>
      </c>
      <c r="E110">
        <f>VLOOKUP(C110,'Active 1'!C$21:E$971,3,FALSE)</f>
        <v>3015.7087695245723</v>
      </c>
      <c r="F110" s="25" t="s">
        <v>92</v>
      </c>
      <c r="G110" t="str">
        <f t="shared" si="22"/>
        <v>50849.4177</v>
      </c>
      <c r="H110" s="23">
        <f t="shared" si="23"/>
        <v>3015.5</v>
      </c>
      <c r="I110" s="74" t="s">
        <v>532</v>
      </c>
      <c r="J110" s="75" t="s">
        <v>533</v>
      </c>
      <c r="K110" s="74">
        <v>3015.5</v>
      </c>
      <c r="L110" s="74" t="s">
        <v>534</v>
      </c>
      <c r="M110" s="75" t="s">
        <v>189</v>
      </c>
      <c r="N110" s="75" t="s">
        <v>190</v>
      </c>
      <c r="O110" s="76" t="s">
        <v>223</v>
      </c>
      <c r="P110" s="76" t="s">
        <v>535</v>
      </c>
    </row>
    <row r="111" spans="1:16" ht="12.75" customHeight="1">
      <c r="A111" s="23" t="str">
        <f t="shared" si="18"/>
        <v>BAVM 118 </v>
      </c>
      <c r="B111" s="25" t="str">
        <f t="shared" si="19"/>
        <v>I</v>
      </c>
      <c r="C111" s="23">
        <f t="shared" si="20"/>
        <v>50850.342299999997</v>
      </c>
      <c r="D111" t="str">
        <f t="shared" si="21"/>
        <v>vis</v>
      </c>
      <c r="E111">
        <f>VLOOKUP(C111,'Active 1'!C$21:E$971,3,FALSE)</f>
        <v>3016.0022546872237</v>
      </c>
      <c r="F111" s="25" t="s">
        <v>92</v>
      </c>
      <c r="G111" t="str">
        <f t="shared" si="22"/>
        <v>50850.3423</v>
      </c>
      <c r="H111" s="23">
        <f t="shared" si="23"/>
        <v>3016</v>
      </c>
      <c r="I111" s="74" t="s">
        <v>536</v>
      </c>
      <c r="J111" s="75" t="s">
        <v>537</v>
      </c>
      <c r="K111" s="74">
        <v>3016</v>
      </c>
      <c r="L111" s="74" t="s">
        <v>538</v>
      </c>
      <c r="M111" s="75" t="s">
        <v>189</v>
      </c>
      <c r="N111" s="75" t="s">
        <v>539</v>
      </c>
      <c r="O111" s="76" t="s">
        <v>540</v>
      </c>
      <c r="P111" s="77" t="s">
        <v>541</v>
      </c>
    </row>
    <row r="112" spans="1:16" ht="12.75" customHeight="1">
      <c r="A112" s="23" t="str">
        <f t="shared" si="18"/>
        <v>BAVM 152 </v>
      </c>
      <c r="B112" s="25" t="str">
        <f t="shared" si="19"/>
        <v>II</v>
      </c>
      <c r="C112" s="23">
        <f t="shared" si="20"/>
        <v>51602.356</v>
      </c>
      <c r="D112" t="str">
        <f t="shared" si="21"/>
        <v>vis</v>
      </c>
      <c r="E112">
        <f>VLOOKUP(C112,'Active 1'!C$21:E$971,3,FALSE)</f>
        <v>3254.7053295965989</v>
      </c>
      <c r="F112" s="25" t="s">
        <v>92</v>
      </c>
      <c r="G112" t="str">
        <f t="shared" si="22"/>
        <v>51602.3560</v>
      </c>
      <c r="H112" s="23">
        <f t="shared" si="23"/>
        <v>3254.5</v>
      </c>
      <c r="I112" s="74" t="s">
        <v>542</v>
      </c>
      <c r="J112" s="75" t="s">
        <v>543</v>
      </c>
      <c r="K112" s="74" t="s">
        <v>544</v>
      </c>
      <c r="L112" s="74" t="s">
        <v>545</v>
      </c>
      <c r="M112" s="75" t="s">
        <v>189</v>
      </c>
      <c r="N112" s="75" t="s">
        <v>92</v>
      </c>
      <c r="O112" s="76" t="s">
        <v>540</v>
      </c>
      <c r="P112" s="77" t="s">
        <v>546</v>
      </c>
    </row>
    <row r="113" spans="1:16" ht="12.75" customHeight="1">
      <c r="A113" s="23" t="str">
        <f t="shared" si="18"/>
        <v>BAVM 158 </v>
      </c>
      <c r="B113" s="25" t="str">
        <f t="shared" si="19"/>
        <v>I</v>
      </c>
      <c r="C113" s="23">
        <f t="shared" si="20"/>
        <v>52296.385199999997</v>
      </c>
      <c r="D113" t="str">
        <f t="shared" si="21"/>
        <v>vis</v>
      </c>
      <c r="E113">
        <f>VLOOKUP(C113,'Active 1'!C$21:E$971,3,FALSE)</f>
        <v>3475.0030503919675</v>
      </c>
      <c r="F113" s="25" t="s">
        <v>92</v>
      </c>
      <c r="G113" t="str">
        <f t="shared" si="22"/>
        <v>52296.3852</v>
      </c>
      <c r="H113" s="23">
        <f t="shared" si="23"/>
        <v>3475</v>
      </c>
      <c r="I113" s="74" t="s">
        <v>547</v>
      </c>
      <c r="J113" s="75" t="s">
        <v>548</v>
      </c>
      <c r="K113" s="74" t="s">
        <v>549</v>
      </c>
      <c r="L113" s="74" t="s">
        <v>550</v>
      </c>
      <c r="M113" s="75" t="s">
        <v>189</v>
      </c>
      <c r="N113" s="75" t="s">
        <v>310</v>
      </c>
      <c r="O113" s="76" t="s">
        <v>551</v>
      </c>
      <c r="P113" s="77" t="s">
        <v>552</v>
      </c>
    </row>
    <row r="114" spans="1:16" ht="12.75" customHeight="1">
      <c r="A114" s="23" t="str">
        <f t="shared" si="18"/>
        <v>BAVM 158 </v>
      </c>
      <c r="B114" s="25" t="str">
        <f t="shared" si="19"/>
        <v>II</v>
      </c>
      <c r="C114" s="23">
        <f t="shared" si="20"/>
        <v>52692.3848</v>
      </c>
      <c r="D114" t="str">
        <f t="shared" si="21"/>
        <v>vis</v>
      </c>
      <c r="E114">
        <f>VLOOKUP(C114,'Active 1'!C$21:E$971,3,FALSE)</f>
        <v>3600.7006569420646</v>
      </c>
      <c r="F114" s="25" t="s">
        <v>92</v>
      </c>
      <c r="G114" t="str">
        <f t="shared" si="22"/>
        <v>52692.3848</v>
      </c>
      <c r="H114" s="23">
        <f t="shared" si="23"/>
        <v>3600.5</v>
      </c>
      <c r="I114" s="74" t="s">
        <v>553</v>
      </c>
      <c r="J114" s="75" t="s">
        <v>554</v>
      </c>
      <c r="K114" s="74" t="s">
        <v>555</v>
      </c>
      <c r="L114" s="74" t="s">
        <v>556</v>
      </c>
      <c r="M114" s="75" t="s">
        <v>189</v>
      </c>
      <c r="N114" s="75" t="s">
        <v>92</v>
      </c>
      <c r="O114" s="76" t="s">
        <v>557</v>
      </c>
      <c r="P114" s="77" t="s">
        <v>552</v>
      </c>
    </row>
    <row r="115" spans="1:16" ht="12.75" customHeight="1">
      <c r="A115" s="23" t="str">
        <f t="shared" si="18"/>
        <v>BAVM 158 </v>
      </c>
      <c r="B115" s="25" t="str">
        <f t="shared" si="19"/>
        <v>I</v>
      </c>
      <c r="C115" s="23">
        <f t="shared" si="20"/>
        <v>52693.338300000003</v>
      </c>
      <c r="D115" t="str">
        <f t="shared" si="21"/>
        <v>vis</v>
      </c>
      <c r="E115">
        <f>VLOOKUP(C115,'Active 1'!C$21:E$971,3,FALSE)</f>
        <v>3601.0033154999164</v>
      </c>
      <c r="F115" s="25" t="s">
        <v>92</v>
      </c>
      <c r="G115" t="str">
        <f t="shared" si="22"/>
        <v>52693.3383</v>
      </c>
      <c r="H115" s="23">
        <f t="shared" si="23"/>
        <v>3601</v>
      </c>
      <c r="I115" s="74" t="s">
        <v>558</v>
      </c>
      <c r="J115" s="75" t="s">
        <v>559</v>
      </c>
      <c r="K115" s="74" t="s">
        <v>560</v>
      </c>
      <c r="L115" s="74" t="s">
        <v>561</v>
      </c>
      <c r="M115" s="75" t="s">
        <v>189</v>
      </c>
      <c r="N115" s="75" t="s">
        <v>92</v>
      </c>
      <c r="O115" s="76" t="s">
        <v>557</v>
      </c>
      <c r="P115" s="77" t="s">
        <v>552</v>
      </c>
    </row>
    <row r="116" spans="1:16" ht="12.75" customHeight="1">
      <c r="A116" s="23" t="str">
        <f t="shared" si="18"/>
        <v>BAVM 158 </v>
      </c>
      <c r="B116" s="25" t="str">
        <f t="shared" si="19"/>
        <v>I</v>
      </c>
      <c r="C116" s="23">
        <f t="shared" si="20"/>
        <v>52715.391300000003</v>
      </c>
      <c r="D116" t="str">
        <f t="shared" si="21"/>
        <v>vis</v>
      </c>
      <c r="E116">
        <f>VLOOKUP(C116,'Active 1'!C$21:E$971,3,FALSE)</f>
        <v>3608.0033460990617</v>
      </c>
      <c r="F116" s="25" t="s">
        <v>92</v>
      </c>
      <c r="G116" t="str">
        <f t="shared" si="22"/>
        <v>52715.3913</v>
      </c>
      <c r="H116" s="23">
        <f t="shared" si="23"/>
        <v>3608</v>
      </c>
      <c r="I116" s="74" t="s">
        <v>562</v>
      </c>
      <c r="J116" s="75" t="s">
        <v>563</v>
      </c>
      <c r="K116" s="74" t="s">
        <v>564</v>
      </c>
      <c r="L116" s="74" t="s">
        <v>565</v>
      </c>
      <c r="M116" s="75" t="s">
        <v>189</v>
      </c>
      <c r="N116" s="75" t="s">
        <v>92</v>
      </c>
      <c r="O116" s="76" t="s">
        <v>540</v>
      </c>
      <c r="P116" s="77" t="s">
        <v>552</v>
      </c>
    </row>
    <row r="117" spans="1:16" ht="12.75" customHeight="1">
      <c r="A117" s="23" t="str">
        <f t="shared" si="18"/>
        <v>IBVS 5809 </v>
      </c>
      <c r="B117" s="25" t="str">
        <f t="shared" si="19"/>
        <v>I</v>
      </c>
      <c r="C117" s="23">
        <f t="shared" si="20"/>
        <v>52939.0726</v>
      </c>
      <c r="D117" t="str">
        <f t="shared" si="21"/>
        <v>vis</v>
      </c>
      <c r="E117">
        <f>VLOOKUP(C117,'Active 1'!C$21:E$971,3,FALSE)</f>
        <v>3679.0039330693858</v>
      </c>
      <c r="F117" s="25" t="s">
        <v>92</v>
      </c>
      <c r="G117" t="str">
        <f t="shared" si="22"/>
        <v>52939.0726</v>
      </c>
      <c r="H117" s="23">
        <f t="shared" si="23"/>
        <v>3679</v>
      </c>
      <c r="I117" s="74" t="s">
        <v>566</v>
      </c>
      <c r="J117" s="75" t="s">
        <v>567</v>
      </c>
      <c r="K117" s="74" t="s">
        <v>568</v>
      </c>
      <c r="L117" s="74" t="s">
        <v>569</v>
      </c>
      <c r="M117" s="75" t="s">
        <v>570</v>
      </c>
      <c r="N117" s="75" t="s">
        <v>92</v>
      </c>
      <c r="O117" s="76" t="s">
        <v>571</v>
      </c>
      <c r="P117" s="77" t="s">
        <v>572</v>
      </c>
    </row>
    <row r="118" spans="1:16" ht="12.75" customHeight="1">
      <c r="A118" s="23" t="str">
        <f t="shared" si="18"/>
        <v>BAVM 173 </v>
      </c>
      <c r="B118" s="25" t="str">
        <f t="shared" si="19"/>
        <v>II</v>
      </c>
      <c r="C118" s="23">
        <f t="shared" si="20"/>
        <v>53385.466200000003</v>
      </c>
      <c r="D118" t="str">
        <f t="shared" si="21"/>
        <v>vis</v>
      </c>
      <c r="E118">
        <f>VLOOKUP(C118,'Active 1'!C$21:E$971,3,FALSE)</f>
        <v>3820.6975284651421</v>
      </c>
      <c r="F118" s="25" t="s">
        <v>92</v>
      </c>
      <c r="G118" t="str">
        <f t="shared" si="22"/>
        <v>53385.4662</v>
      </c>
      <c r="H118" s="23">
        <f t="shared" si="23"/>
        <v>3820.5</v>
      </c>
      <c r="I118" s="74" t="s">
        <v>573</v>
      </c>
      <c r="J118" s="75" t="s">
        <v>574</v>
      </c>
      <c r="K118" s="74" t="s">
        <v>575</v>
      </c>
      <c r="L118" s="74" t="s">
        <v>576</v>
      </c>
      <c r="M118" s="75" t="s">
        <v>189</v>
      </c>
      <c r="N118" s="75" t="s">
        <v>310</v>
      </c>
      <c r="O118" s="76" t="s">
        <v>551</v>
      </c>
      <c r="P118" s="77" t="s">
        <v>577</v>
      </c>
    </row>
    <row r="119" spans="1:16" ht="12.75" customHeight="1">
      <c r="A119" s="23" t="str">
        <f t="shared" si="18"/>
        <v>OEJV 0074 </v>
      </c>
      <c r="B119" s="25" t="str">
        <f t="shared" si="19"/>
        <v>I</v>
      </c>
      <c r="C119" s="23">
        <f t="shared" si="20"/>
        <v>53682.570449999999</v>
      </c>
      <c r="D119" t="str">
        <f t="shared" si="21"/>
        <v>vis</v>
      </c>
      <c r="E119">
        <f>VLOOKUP(C119,'Active 1'!C$21:E$971,3,FALSE)</f>
        <v>3915.0039194838732</v>
      </c>
      <c r="F119" s="25" t="s">
        <v>92</v>
      </c>
      <c r="G119" t="str">
        <f t="shared" si="22"/>
        <v>53682.57045</v>
      </c>
      <c r="H119" s="23">
        <f t="shared" si="23"/>
        <v>3915</v>
      </c>
      <c r="I119" s="74" t="s">
        <v>578</v>
      </c>
      <c r="J119" s="75" t="s">
        <v>579</v>
      </c>
      <c r="K119" s="74" t="s">
        <v>580</v>
      </c>
      <c r="L119" s="74" t="s">
        <v>581</v>
      </c>
      <c r="M119" s="75" t="s">
        <v>570</v>
      </c>
      <c r="N119" s="75" t="s">
        <v>582</v>
      </c>
      <c r="O119" s="76" t="s">
        <v>583</v>
      </c>
      <c r="P119" s="77" t="s">
        <v>584</v>
      </c>
    </row>
    <row r="120" spans="1:16" ht="12.75" customHeight="1">
      <c r="A120" s="23" t="str">
        <f t="shared" si="18"/>
        <v>BAVM 178 </v>
      </c>
      <c r="B120" s="25" t="str">
        <f t="shared" si="19"/>
        <v>I</v>
      </c>
      <c r="C120" s="23">
        <f t="shared" si="20"/>
        <v>53701.472800000003</v>
      </c>
      <c r="D120" t="str">
        <f t="shared" si="21"/>
        <v>vis</v>
      </c>
      <c r="E120">
        <f>VLOOKUP(C120,'Active 1'!C$21:E$971,3,FALSE)</f>
        <v>3921.0038754261836</v>
      </c>
      <c r="F120" s="25" t="s">
        <v>92</v>
      </c>
      <c r="G120" t="str">
        <f t="shared" si="22"/>
        <v>53701.4728</v>
      </c>
      <c r="H120" s="23">
        <f t="shared" si="23"/>
        <v>3921</v>
      </c>
      <c r="I120" s="74" t="s">
        <v>585</v>
      </c>
      <c r="J120" s="75" t="s">
        <v>586</v>
      </c>
      <c r="K120" s="74" t="s">
        <v>587</v>
      </c>
      <c r="L120" s="74" t="s">
        <v>588</v>
      </c>
      <c r="M120" s="75" t="s">
        <v>570</v>
      </c>
      <c r="N120" s="75" t="s">
        <v>92</v>
      </c>
      <c r="O120" s="76" t="s">
        <v>557</v>
      </c>
      <c r="P120" s="77" t="s">
        <v>589</v>
      </c>
    </row>
    <row r="121" spans="1:16" ht="12.75" customHeight="1">
      <c r="A121" s="23" t="str">
        <f t="shared" si="18"/>
        <v>BAVM 178 </v>
      </c>
      <c r="B121" s="25" t="str">
        <f t="shared" si="19"/>
        <v>II</v>
      </c>
      <c r="C121" s="23">
        <f t="shared" si="20"/>
        <v>53760.360200000003</v>
      </c>
      <c r="D121" t="str">
        <f t="shared" si="21"/>
        <v>vis</v>
      </c>
      <c r="E121">
        <f>VLOOKUP(C121,'Active 1'!C$21:E$971,3,FALSE)</f>
        <v>3939.6958267209784</v>
      </c>
      <c r="F121" s="25" t="s">
        <v>92</v>
      </c>
      <c r="G121" t="str">
        <f t="shared" si="22"/>
        <v>53760.3602</v>
      </c>
      <c r="H121" s="23">
        <f t="shared" si="23"/>
        <v>3939.5</v>
      </c>
      <c r="I121" s="74" t="s">
        <v>590</v>
      </c>
      <c r="J121" s="75" t="s">
        <v>591</v>
      </c>
      <c r="K121" s="74" t="s">
        <v>592</v>
      </c>
      <c r="L121" s="74" t="s">
        <v>593</v>
      </c>
      <c r="M121" s="75" t="s">
        <v>570</v>
      </c>
      <c r="N121" s="75" t="s">
        <v>92</v>
      </c>
      <c r="O121" s="76" t="s">
        <v>557</v>
      </c>
      <c r="P121" s="77" t="s">
        <v>589</v>
      </c>
    </row>
    <row r="122" spans="1:16" ht="12.75" customHeight="1">
      <c r="A122" s="23" t="str">
        <f t="shared" si="18"/>
        <v>BAVM 178 </v>
      </c>
      <c r="B122" s="25" t="str">
        <f t="shared" si="19"/>
        <v>I</v>
      </c>
      <c r="C122" s="23">
        <f t="shared" si="20"/>
        <v>53764.481299999999</v>
      </c>
      <c r="D122" t="str">
        <f t="shared" si="21"/>
        <v>vis</v>
      </c>
      <c r="E122">
        <f>VLOOKUP(C122,'Active 1'!C$21:E$971,3,FALSE)</f>
        <v>3941.0039401795607</v>
      </c>
      <c r="F122" s="25" t="s">
        <v>92</v>
      </c>
      <c r="G122" t="str">
        <f t="shared" si="22"/>
        <v>53764.4813</v>
      </c>
      <c r="H122" s="23">
        <f t="shared" si="23"/>
        <v>3941</v>
      </c>
      <c r="I122" s="74" t="s">
        <v>594</v>
      </c>
      <c r="J122" s="75" t="s">
        <v>595</v>
      </c>
      <c r="K122" s="74" t="s">
        <v>596</v>
      </c>
      <c r="L122" s="74" t="s">
        <v>569</v>
      </c>
      <c r="M122" s="75" t="s">
        <v>570</v>
      </c>
      <c r="N122" s="75" t="s">
        <v>92</v>
      </c>
      <c r="O122" s="76" t="s">
        <v>557</v>
      </c>
      <c r="P122" s="77" t="s">
        <v>589</v>
      </c>
    </row>
    <row r="123" spans="1:16" ht="12.75" customHeight="1">
      <c r="A123" s="23" t="str">
        <f t="shared" si="18"/>
        <v> BBS 133 (=IBVS 5781) </v>
      </c>
      <c r="B123" s="25" t="str">
        <f t="shared" si="19"/>
        <v>II</v>
      </c>
      <c r="C123" s="23">
        <f t="shared" si="20"/>
        <v>54097.448299999996</v>
      </c>
      <c r="D123" t="str">
        <f t="shared" si="21"/>
        <v>vis</v>
      </c>
      <c r="E123">
        <f>VLOOKUP(C123,'Active 1'!C$21:E$971,3,FALSE)</f>
        <v>4046.6938321899702</v>
      </c>
      <c r="F123" s="25" t="s">
        <v>92</v>
      </c>
      <c r="G123" t="str">
        <f t="shared" si="22"/>
        <v>54097.4483</v>
      </c>
      <c r="H123" s="23">
        <f t="shared" si="23"/>
        <v>4046.5</v>
      </c>
      <c r="I123" s="74" t="s">
        <v>597</v>
      </c>
      <c r="J123" s="75" t="s">
        <v>598</v>
      </c>
      <c r="K123" s="74" t="s">
        <v>599</v>
      </c>
      <c r="L123" s="74" t="s">
        <v>600</v>
      </c>
      <c r="M123" s="75" t="s">
        <v>570</v>
      </c>
      <c r="N123" s="75" t="s">
        <v>92</v>
      </c>
      <c r="O123" s="76" t="s">
        <v>223</v>
      </c>
      <c r="P123" s="76" t="s">
        <v>601</v>
      </c>
    </row>
    <row r="124" spans="1:16" ht="12.75" customHeight="1">
      <c r="A124" s="23" t="str">
        <f t="shared" si="18"/>
        <v>IBVS 5897 </v>
      </c>
      <c r="B124" s="25" t="str">
        <f t="shared" si="19"/>
        <v>I</v>
      </c>
      <c r="C124" s="23">
        <f t="shared" si="20"/>
        <v>54457.573799999998</v>
      </c>
      <c r="D124" t="str">
        <f t="shared" si="21"/>
        <v>vis</v>
      </c>
      <c r="E124">
        <f>VLOOKUP(C124,'Active 1'!C$21:E$971,3,FALSE)</f>
        <v>4161.0043350481974</v>
      </c>
      <c r="F124" s="25" t="s">
        <v>92</v>
      </c>
      <c r="G124" t="str">
        <f t="shared" si="22"/>
        <v>54457.5738</v>
      </c>
      <c r="H124" s="23">
        <f t="shared" si="23"/>
        <v>4161</v>
      </c>
      <c r="I124" s="74" t="s">
        <v>602</v>
      </c>
      <c r="J124" s="75" t="s">
        <v>603</v>
      </c>
      <c r="K124" s="74" t="s">
        <v>604</v>
      </c>
      <c r="L124" s="74" t="s">
        <v>605</v>
      </c>
      <c r="M124" s="75" t="s">
        <v>570</v>
      </c>
      <c r="N124" s="75" t="s">
        <v>606</v>
      </c>
      <c r="O124" s="76" t="s">
        <v>607</v>
      </c>
      <c r="P124" s="77" t="s">
        <v>608</v>
      </c>
    </row>
    <row r="125" spans="1:16" ht="12.75" customHeight="1">
      <c r="A125" s="23" t="str">
        <f t="shared" si="18"/>
        <v>JAAVSO 36(2);171 </v>
      </c>
      <c r="B125" s="25" t="str">
        <f t="shared" si="19"/>
        <v>I</v>
      </c>
      <c r="C125" s="23">
        <f t="shared" si="20"/>
        <v>54460.724000000002</v>
      </c>
      <c r="D125" t="str">
        <f t="shared" si="21"/>
        <v>vis</v>
      </c>
      <c r="E125">
        <f>VLOOKUP(C125,'Active 1'!C$21:E$971,3,FALSE)</f>
        <v>4162.0042668667011</v>
      </c>
      <c r="F125" s="25" t="s">
        <v>92</v>
      </c>
      <c r="G125" t="str">
        <f t="shared" si="22"/>
        <v>54460.7240</v>
      </c>
      <c r="H125" s="23">
        <f t="shared" si="23"/>
        <v>4162</v>
      </c>
      <c r="I125" s="74" t="s">
        <v>609</v>
      </c>
      <c r="J125" s="75" t="s">
        <v>610</v>
      </c>
      <c r="K125" s="74" t="s">
        <v>611</v>
      </c>
      <c r="L125" s="74" t="s">
        <v>612</v>
      </c>
      <c r="M125" s="75" t="s">
        <v>570</v>
      </c>
      <c r="N125" s="75" t="s">
        <v>613</v>
      </c>
      <c r="O125" s="76" t="s">
        <v>614</v>
      </c>
      <c r="P125" s="77" t="s">
        <v>615</v>
      </c>
    </row>
    <row r="126" spans="1:16" ht="12.75" customHeight="1">
      <c r="A126" s="23" t="str">
        <f t="shared" si="18"/>
        <v>BAVM 201 </v>
      </c>
      <c r="B126" s="25" t="str">
        <f t="shared" si="19"/>
        <v>II</v>
      </c>
      <c r="C126" s="23">
        <f t="shared" si="20"/>
        <v>54494.394999999997</v>
      </c>
      <c r="D126" t="str">
        <f t="shared" si="21"/>
        <v>vis</v>
      </c>
      <c r="E126">
        <f>VLOOKUP(C126,'Active 1'!C$21:E$971,3,FALSE)</f>
        <v>4172.6920658193958</v>
      </c>
      <c r="F126" s="25" t="s">
        <v>92</v>
      </c>
      <c r="G126" t="str">
        <f t="shared" si="22"/>
        <v>54494.3950</v>
      </c>
      <c r="H126" s="23">
        <f t="shared" si="23"/>
        <v>4172.5</v>
      </c>
      <c r="I126" s="74" t="s">
        <v>616</v>
      </c>
      <c r="J126" s="75" t="s">
        <v>617</v>
      </c>
      <c r="K126" s="74" t="s">
        <v>618</v>
      </c>
      <c r="L126" s="74" t="s">
        <v>619</v>
      </c>
      <c r="M126" s="75" t="s">
        <v>570</v>
      </c>
      <c r="N126" s="75" t="s">
        <v>92</v>
      </c>
      <c r="O126" s="76" t="s">
        <v>620</v>
      </c>
      <c r="P126" s="77" t="s">
        <v>621</v>
      </c>
    </row>
    <row r="127" spans="1:16" ht="12.75" customHeight="1">
      <c r="A127" s="23" t="str">
        <f t="shared" si="18"/>
        <v>JAAVSO 36(2);171 </v>
      </c>
      <c r="B127" s="25" t="str">
        <f t="shared" si="19"/>
        <v>I</v>
      </c>
      <c r="C127" s="23">
        <f t="shared" si="20"/>
        <v>54523.732600000003</v>
      </c>
      <c r="D127" t="str">
        <f t="shared" si="21"/>
        <v>vis</v>
      </c>
      <c r="E127">
        <f>VLOOKUP(C127,'Active 1'!C$21:E$971,3,FALSE)</f>
        <v>4182.0043633619307</v>
      </c>
      <c r="F127" s="25" t="s">
        <v>92</v>
      </c>
      <c r="G127" t="str">
        <f t="shared" si="22"/>
        <v>54523.7326</v>
      </c>
      <c r="H127" s="23">
        <f t="shared" si="23"/>
        <v>4182</v>
      </c>
      <c r="I127" s="74" t="s">
        <v>622</v>
      </c>
      <c r="J127" s="75" t="s">
        <v>623</v>
      </c>
      <c r="K127" s="74" t="s">
        <v>624</v>
      </c>
      <c r="L127" s="74" t="s">
        <v>605</v>
      </c>
      <c r="M127" s="75" t="s">
        <v>570</v>
      </c>
      <c r="N127" s="75" t="s">
        <v>613</v>
      </c>
      <c r="O127" s="76" t="s">
        <v>614</v>
      </c>
      <c r="P127" s="77" t="s">
        <v>615</v>
      </c>
    </row>
    <row r="128" spans="1:16" ht="12.75" customHeight="1">
      <c r="A128" s="23" t="str">
        <f t="shared" si="18"/>
        <v>BAVM 228 </v>
      </c>
      <c r="B128" s="25" t="str">
        <f t="shared" si="19"/>
        <v>I</v>
      </c>
      <c r="C128" s="23">
        <f t="shared" si="20"/>
        <v>54750.562899999997</v>
      </c>
      <c r="D128" t="str">
        <f t="shared" si="21"/>
        <v>vis</v>
      </c>
      <c r="E128">
        <f>VLOOKUP(C128,'Active 1'!C$21:E$971,3,FALSE)</f>
        <v>4254.0045012485343</v>
      </c>
      <c r="F128" s="25" t="s">
        <v>92</v>
      </c>
      <c r="G128" t="str">
        <f t="shared" si="22"/>
        <v>54750.5629</v>
      </c>
      <c r="H128" s="23">
        <f t="shared" si="23"/>
        <v>4254</v>
      </c>
      <c r="I128" s="74" t="s">
        <v>625</v>
      </c>
      <c r="J128" s="75" t="s">
        <v>626</v>
      </c>
      <c r="K128" s="74" t="s">
        <v>627</v>
      </c>
      <c r="L128" s="74" t="s">
        <v>628</v>
      </c>
      <c r="M128" s="75" t="s">
        <v>570</v>
      </c>
      <c r="N128" s="75" t="s">
        <v>92</v>
      </c>
      <c r="O128" s="76" t="s">
        <v>557</v>
      </c>
      <c r="P128" s="77" t="s">
        <v>629</v>
      </c>
    </row>
    <row r="129" spans="1:16" ht="12.75" customHeight="1">
      <c r="A129" s="23" t="str">
        <f t="shared" si="18"/>
        <v>IBVS 5870 </v>
      </c>
      <c r="B129" s="25" t="str">
        <f t="shared" si="19"/>
        <v>II</v>
      </c>
      <c r="C129" s="23">
        <f t="shared" si="20"/>
        <v>54755.875500000002</v>
      </c>
      <c r="D129" t="str">
        <f t="shared" si="21"/>
        <v>vis</v>
      </c>
      <c r="E129">
        <f>VLOOKUP(C129,'Active 1'!C$21:E$971,3,FALSE)</f>
        <v>4255.6908188724874</v>
      </c>
      <c r="F129" s="25" t="s">
        <v>92</v>
      </c>
      <c r="G129" t="str">
        <f t="shared" si="22"/>
        <v>54755.8755</v>
      </c>
      <c r="H129" s="23">
        <f t="shared" si="23"/>
        <v>4255.5</v>
      </c>
      <c r="I129" s="74" t="s">
        <v>630</v>
      </c>
      <c r="J129" s="75" t="s">
        <v>631</v>
      </c>
      <c r="K129" s="74" t="s">
        <v>632</v>
      </c>
      <c r="L129" s="74" t="s">
        <v>633</v>
      </c>
      <c r="M129" s="75" t="s">
        <v>570</v>
      </c>
      <c r="N129" s="75" t="s">
        <v>92</v>
      </c>
      <c r="O129" s="76" t="s">
        <v>634</v>
      </c>
      <c r="P129" s="77" t="s">
        <v>635</v>
      </c>
    </row>
    <row r="130" spans="1:16" ht="12.75" customHeight="1">
      <c r="A130" s="23" t="str">
        <f t="shared" si="18"/>
        <v>IBVS 5979 </v>
      </c>
      <c r="B130" s="25" t="str">
        <f t="shared" si="19"/>
        <v>II</v>
      </c>
      <c r="C130" s="23">
        <f t="shared" si="20"/>
        <v>54809.434399999998</v>
      </c>
      <c r="D130" t="str">
        <f t="shared" si="21"/>
        <v>vis</v>
      </c>
      <c r="E130">
        <f>VLOOKUP(C130,'Active 1'!C$21:E$971,3,FALSE)</f>
        <v>4272.6914055888774</v>
      </c>
      <c r="F130" s="25" t="s">
        <v>92</v>
      </c>
      <c r="G130" t="str">
        <f t="shared" si="22"/>
        <v>54809.4344</v>
      </c>
      <c r="H130" s="23">
        <f t="shared" si="23"/>
        <v>4272.5</v>
      </c>
      <c r="I130" s="74" t="s">
        <v>636</v>
      </c>
      <c r="J130" s="75" t="s">
        <v>637</v>
      </c>
      <c r="K130" s="74" t="s">
        <v>638</v>
      </c>
      <c r="L130" s="74" t="s">
        <v>639</v>
      </c>
      <c r="M130" s="75" t="s">
        <v>570</v>
      </c>
      <c r="N130" s="75" t="s">
        <v>92</v>
      </c>
      <c r="O130" s="76" t="s">
        <v>640</v>
      </c>
      <c r="P130" s="77" t="s">
        <v>641</v>
      </c>
    </row>
    <row r="131" spans="1:16" ht="12.75" customHeight="1">
      <c r="A131" s="23" t="str">
        <f t="shared" si="18"/>
        <v>BAVM 209 </v>
      </c>
      <c r="B131" s="25" t="str">
        <f t="shared" si="19"/>
        <v>I</v>
      </c>
      <c r="C131" s="23">
        <f t="shared" si="20"/>
        <v>54829.323499999999</v>
      </c>
      <c r="D131" t="str">
        <f t="shared" si="21"/>
        <v>vis</v>
      </c>
      <c r="E131">
        <f>VLOOKUP(C131,'Active 1'!C$21:E$971,3,FALSE)</f>
        <v>4279.0045742547936</v>
      </c>
      <c r="F131" s="25" t="s">
        <v>92</v>
      </c>
      <c r="G131" t="str">
        <f t="shared" si="22"/>
        <v>54829.3235</v>
      </c>
      <c r="H131" s="23">
        <f t="shared" si="23"/>
        <v>4279</v>
      </c>
      <c r="I131" s="74" t="s">
        <v>642</v>
      </c>
      <c r="J131" s="75" t="s">
        <v>643</v>
      </c>
      <c r="K131" s="74" t="s">
        <v>644</v>
      </c>
      <c r="L131" s="74" t="s">
        <v>645</v>
      </c>
      <c r="M131" s="75" t="s">
        <v>570</v>
      </c>
      <c r="N131" s="75" t="s">
        <v>92</v>
      </c>
      <c r="O131" s="76" t="s">
        <v>646</v>
      </c>
      <c r="P131" s="77" t="s">
        <v>647</v>
      </c>
    </row>
    <row r="132" spans="1:16" ht="12.75" customHeight="1">
      <c r="A132" s="23" t="str">
        <f t="shared" si="18"/>
        <v> JAAVSO 38;120 </v>
      </c>
      <c r="B132" s="25" t="str">
        <f t="shared" si="19"/>
        <v>I</v>
      </c>
      <c r="C132" s="23">
        <f t="shared" si="20"/>
        <v>55153.816700000003</v>
      </c>
      <c r="D132" t="str">
        <f t="shared" si="21"/>
        <v>vis</v>
      </c>
      <c r="E132">
        <f>VLOOKUP(C132,'Active 1'!C$21:E$971,3,FALSE)</f>
        <v>4382.0047252190425</v>
      </c>
      <c r="F132" s="25" t="s">
        <v>92</v>
      </c>
      <c r="G132" t="str">
        <f t="shared" si="22"/>
        <v>55153.8167</v>
      </c>
      <c r="H132" s="23">
        <f t="shared" si="23"/>
        <v>4382</v>
      </c>
      <c r="I132" s="74" t="s">
        <v>648</v>
      </c>
      <c r="J132" s="75" t="s">
        <v>649</v>
      </c>
      <c r="K132" s="74" t="s">
        <v>650</v>
      </c>
      <c r="L132" s="74" t="s">
        <v>651</v>
      </c>
      <c r="M132" s="75" t="s">
        <v>570</v>
      </c>
      <c r="N132" s="75" t="s">
        <v>613</v>
      </c>
      <c r="O132" s="76" t="s">
        <v>652</v>
      </c>
      <c r="P132" s="76" t="s">
        <v>653</v>
      </c>
    </row>
    <row r="133" spans="1:16">
      <c r="A133" s="23" t="str">
        <f t="shared" si="18"/>
        <v>OEJV 0137 </v>
      </c>
      <c r="B133" s="25" t="str">
        <f t="shared" si="19"/>
        <v>II</v>
      </c>
      <c r="C133" s="23">
        <f t="shared" si="20"/>
        <v>55168.575599999996</v>
      </c>
      <c r="D133" t="str">
        <f t="shared" si="21"/>
        <v>vis</v>
      </c>
      <c r="E133">
        <f>VLOOKUP(C133,'Active 1'!C$21:E$971,3,FALSE)</f>
        <v>4386.6894733988674</v>
      </c>
      <c r="F133" s="25" t="s">
        <v>92</v>
      </c>
      <c r="G133" t="str">
        <f t="shared" si="22"/>
        <v>55168.5756</v>
      </c>
      <c r="H133" s="23">
        <f t="shared" si="23"/>
        <v>4386.5</v>
      </c>
      <c r="I133" s="74" t="s">
        <v>654</v>
      </c>
      <c r="J133" s="75" t="s">
        <v>655</v>
      </c>
      <c r="K133" s="74" t="s">
        <v>656</v>
      </c>
      <c r="L133" s="74" t="s">
        <v>657</v>
      </c>
      <c r="M133" s="75" t="s">
        <v>570</v>
      </c>
      <c r="N133" s="75" t="s">
        <v>582</v>
      </c>
      <c r="O133" s="76" t="s">
        <v>658</v>
      </c>
      <c r="P133" s="77" t="s">
        <v>659</v>
      </c>
    </row>
    <row r="134" spans="1:16">
      <c r="A134" s="23" t="str">
        <f t="shared" si="18"/>
        <v> JAAVSO 39;177 </v>
      </c>
      <c r="B134" s="25" t="str">
        <f t="shared" si="19"/>
        <v>I</v>
      </c>
      <c r="C134" s="23">
        <f t="shared" si="20"/>
        <v>55528.716999999997</v>
      </c>
      <c r="D134" t="str">
        <f t="shared" si="21"/>
        <v>vis</v>
      </c>
      <c r="E134">
        <f>VLOOKUP(C134,'Active 1'!C$21:E$971,3,FALSE)</f>
        <v>4501.0050232115464</v>
      </c>
      <c r="F134" s="25" t="s">
        <v>92</v>
      </c>
      <c r="G134" t="str">
        <f t="shared" si="22"/>
        <v>55528.7170</v>
      </c>
      <c r="H134" s="23">
        <f t="shared" si="23"/>
        <v>4501</v>
      </c>
      <c r="I134" s="74" t="s">
        <v>660</v>
      </c>
      <c r="J134" s="75" t="s">
        <v>661</v>
      </c>
      <c r="K134" s="74" t="s">
        <v>662</v>
      </c>
      <c r="L134" s="74" t="s">
        <v>663</v>
      </c>
      <c r="M134" s="75" t="s">
        <v>570</v>
      </c>
      <c r="N134" s="75" t="s">
        <v>92</v>
      </c>
      <c r="O134" s="76" t="s">
        <v>652</v>
      </c>
      <c r="P134" s="76" t="s">
        <v>664</v>
      </c>
    </row>
    <row r="135" spans="1:16">
      <c r="A135" s="23" t="str">
        <f t="shared" si="18"/>
        <v> JAAVSO 39;177 </v>
      </c>
      <c r="B135" s="25" t="str">
        <f t="shared" si="19"/>
        <v>I</v>
      </c>
      <c r="C135" s="23">
        <f t="shared" si="20"/>
        <v>55569.672400000003</v>
      </c>
      <c r="D135" t="str">
        <f t="shared" si="21"/>
        <v>vis</v>
      </c>
      <c r="E135">
        <f>VLOOKUP(C135,'Active 1'!C$21:E$971,3,FALSE)</f>
        <v>4514.0050256239292</v>
      </c>
      <c r="F135" s="25" t="s">
        <v>92</v>
      </c>
      <c r="G135" t="str">
        <f t="shared" si="22"/>
        <v>55569.6724</v>
      </c>
      <c r="H135" s="23">
        <f t="shared" si="23"/>
        <v>4514</v>
      </c>
      <c r="I135" s="74" t="s">
        <v>665</v>
      </c>
      <c r="J135" s="75" t="s">
        <v>666</v>
      </c>
      <c r="K135" s="74" t="s">
        <v>667</v>
      </c>
      <c r="L135" s="74" t="s">
        <v>663</v>
      </c>
      <c r="M135" s="75" t="s">
        <v>570</v>
      </c>
      <c r="N135" s="75" t="s">
        <v>92</v>
      </c>
      <c r="O135" s="76" t="s">
        <v>668</v>
      </c>
      <c r="P135" s="76" t="s">
        <v>664</v>
      </c>
    </row>
    <row r="136" spans="1:16">
      <c r="A136" s="23" t="str">
        <f t="shared" si="18"/>
        <v>BAVM 220 </v>
      </c>
      <c r="B136" s="25" t="str">
        <f t="shared" si="19"/>
        <v>I</v>
      </c>
      <c r="C136" s="23">
        <f t="shared" si="20"/>
        <v>55585.425499999998</v>
      </c>
      <c r="D136" t="str">
        <f t="shared" si="21"/>
        <v>vis</v>
      </c>
      <c r="E136">
        <f>VLOOKUP(C136,'Active 1'!C$21:E$971,3,FALSE)</f>
        <v>4519.0053512953282</v>
      </c>
      <c r="F136" s="25" t="s">
        <v>92</v>
      </c>
      <c r="G136" t="str">
        <f t="shared" si="22"/>
        <v>55585.4255</v>
      </c>
      <c r="H136" s="23">
        <f t="shared" si="23"/>
        <v>4519</v>
      </c>
      <c r="I136" s="74" t="s">
        <v>669</v>
      </c>
      <c r="J136" s="75" t="s">
        <v>670</v>
      </c>
      <c r="K136" s="74" t="s">
        <v>671</v>
      </c>
      <c r="L136" s="74" t="s">
        <v>672</v>
      </c>
      <c r="M136" s="75" t="s">
        <v>570</v>
      </c>
      <c r="N136" s="75" t="s">
        <v>310</v>
      </c>
      <c r="O136" s="76" t="s">
        <v>673</v>
      </c>
      <c r="P136" s="77" t="s">
        <v>674</v>
      </c>
    </row>
    <row r="137" spans="1:16">
      <c r="A137" s="23" t="str">
        <f t="shared" si="18"/>
        <v>IBVS 5992 </v>
      </c>
      <c r="B137" s="25" t="str">
        <f t="shared" si="19"/>
        <v>I</v>
      </c>
      <c r="C137" s="23">
        <f t="shared" si="20"/>
        <v>55591.727400000003</v>
      </c>
      <c r="D137" t="str">
        <f t="shared" si="21"/>
        <v>vis</v>
      </c>
      <c r="E137">
        <f>VLOOKUP(C137,'Active 1'!C$21:E$971,3,FALSE)</f>
        <v>4521.0056910601124</v>
      </c>
      <c r="F137" s="25" t="s">
        <v>92</v>
      </c>
      <c r="G137" t="str">
        <f t="shared" si="22"/>
        <v>55591.7274</v>
      </c>
      <c r="H137" s="23">
        <f t="shared" si="23"/>
        <v>4521</v>
      </c>
      <c r="I137" s="74" t="s">
        <v>675</v>
      </c>
      <c r="J137" s="75" t="s">
        <v>676</v>
      </c>
      <c r="K137" s="74" t="s">
        <v>677</v>
      </c>
      <c r="L137" s="74" t="s">
        <v>678</v>
      </c>
      <c r="M137" s="75" t="s">
        <v>570</v>
      </c>
      <c r="N137" s="75" t="s">
        <v>92</v>
      </c>
      <c r="O137" s="76" t="s">
        <v>223</v>
      </c>
      <c r="P137" s="77" t="s">
        <v>679</v>
      </c>
    </row>
    <row r="138" spans="1:16">
      <c r="A138" s="23" t="str">
        <f t="shared" si="18"/>
        <v>IBVS 5992 </v>
      </c>
      <c r="B138" s="25" t="str">
        <f t="shared" si="19"/>
        <v>II</v>
      </c>
      <c r="C138" s="23">
        <f t="shared" si="20"/>
        <v>55609.623500000002</v>
      </c>
      <c r="D138" t="str">
        <f t="shared" si="21"/>
        <v>vis</v>
      </c>
      <c r="E138">
        <f>VLOOKUP(C138,'Active 1'!C$21:E$971,3,FALSE)</f>
        <v>4526.6862446176938</v>
      </c>
      <c r="F138" s="25" t="s">
        <v>92</v>
      </c>
      <c r="G138" t="str">
        <f t="shared" si="22"/>
        <v>55609.6235</v>
      </c>
      <c r="H138" s="23">
        <f t="shared" si="23"/>
        <v>4526.5</v>
      </c>
      <c r="I138" s="74" t="s">
        <v>680</v>
      </c>
      <c r="J138" s="75" t="s">
        <v>681</v>
      </c>
      <c r="K138" s="74" t="s">
        <v>682</v>
      </c>
      <c r="L138" s="74" t="s">
        <v>683</v>
      </c>
      <c r="M138" s="75" t="s">
        <v>570</v>
      </c>
      <c r="N138" s="75" t="s">
        <v>92</v>
      </c>
      <c r="O138" s="76" t="s">
        <v>223</v>
      </c>
      <c r="P138" s="77" t="s">
        <v>679</v>
      </c>
    </row>
    <row r="139" spans="1:16">
      <c r="A139" s="23" t="str">
        <f t="shared" ref="A139:A170" si="24">P139</f>
        <v>OEJV 0160 </v>
      </c>
      <c r="B139" s="25" t="str">
        <f t="shared" ref="B139:B170" si="25">IF(H139=INT(H139),"I","II")</f>
        <v>I</v>
      </c>
      <c r="C139" s="23">
        <f t="shared" ref="C139:C170" si="26">1*G139</f>
        <v>55862.661870000004</v>
      </c>
      <c r="D139" t="str">
        <f t="shared" ref="D139:D170" si="27">VLOOKUP(F139,I$1:J$5,2,FALSE)</f>
        <v>vis</v>
      </c>
      <c r="E139">
        <f>VLOOKUP(C139,'Active 1'!C$21:E$971,3,FALSE)</f>
        <v>4607.0053092691178</v>
      </c>
      <c r="F139" s="25" t="s">
        <v>92</v>
      </c>
      <c r="G139" t="str">
        <f t="shared" ref="G139:G170" si="28">MID(I139,3,LEN(I139)-3)</f>
        <v>55862.66187</v>
      </c>
      <c r="H139" s="23">
        <f t="shared" ref="H139:H170" si="29">1*K139</f>
        <v>4607</v>
      </c>
      <c r="I139" s="74" t="s">
        <v>684</v>
      </c>
      <c r="J139" s="75" t="s">
        <v>685</v>
      </c>
      <c r="K139" s="74" t="s">
        <v>686</v>
      </c>
      <c r="L139" s="74" t="s">
        <v>687</v>
      </c>
      <c r="M139" s="75" t="s">
        <v>570</v>
      </c>
      <c r="N139" s="75" t="s">
        <v>92</v>
      </c>
      <c r="O139" s="76" t="s">
        <v>688</v>
      </c>
      <c r="P139" s="77" t="s">
        <v>689</v>
      </c>
    </row>
    <row r="140" spans="1:16">
      <c r="A140" s="23" t="str">
        <f t="shared" si="24"/>
        <v>OEJV 0160 </v>
      </c>
      <c r="B140" s="25" t="str">
        <f t="shared" si="25"/>
        <v>II</v>
      </c>
      <c r="C140" s="23">
        <f t="shared" si="26"/>
        <v>55877.405120000003</v>
      </c>
      <c r="D140" t="str">
        <f t="shared" si="27"/>
        <v>vis</v>
      </c>
      <c r="E140">
        <f>VLOOKUP(C140,'Active 1'!C$21:E$971,3,FALSE)</f>
        <v>4611.685089849123</v>
      </c>
      <c r="F140" s="25" t="s">
        <v>92</v>
      </c>
      <c r="G140" t="str">
        <f t="shared" si="28"/>
        <v>55877.40512</v>
      </c>
      <c r="H140" s="23">
        <f t="shared" si="29"/>
        <v>4611.5</v>
      </c>
      <c r="I140" s="74" t="s">
        <v>690</v>
      </c>
      <c r="J140" s="75" t="s">
        <v>691</v>
      </c>
      <c r="K140" s="74" t="s">
        <v>692</v>
      </c>
      <c r="L140" s="74" t="s">
        <v>693</v>
      </c>
      <c r="M140" s="75" t="s">
        <v>570</v>
      </c>
      <c r="N140" s="75" t="s">
        <v>582</v>
      </c>
      <c r="O140" s="76" t="s">
        <v>688</v>
      </c>
      <c r="P140" s="77" t="s">
        <v>689</v>
      </c>
    </row>
    <row r="141" spans="1:16">
      <c r="A141" s="23" t="str">
        <f t="shared" si="24"/>
        <v> JAAVSO 40;975 </v>
      </c>
      <c r="B141" s="25" t="str">
        <f t="shared" si="25"/>
        <v>I</v>
      </c>
      <c r="C141" s="23">
        <f t="shared" si="26"/>
        <v>55925.670100000003</v>
      </c>
      <c r="D141" t="str">
        <f t="shared" si="27"/>
        <v>vis</v>
      </c>
      <c r="E141">
        <f>VLOOKUP(C141,'Active 1'!C$21:E$971,3,FALSE)</f>
        <v>4627.0052883194958</v>
      </c>
      <c r="F141" s="25" t="s">
        <v>92</v>
      </c>
      <c r="G141" t="str">
        <f t="shared" si="28"/>
        <v>55925.6701</v>
      </c>
      <c r="H141" s="23">
        <f t="shared" si="29"/>
        <v>4627</v>
      </c>
      <c r="I141" s="74" t="s">
        <v>694</v>
      </c>
      <c r="J141" s="75" t="s">
        <v>695</v>
      </c>
      <c r="K141" s="74" t="s">
        <v>696</v>
      </c>
      <c r="L141" s="74" t="s">
        <v>697</v>
      </c>
      <c r="M141" s="75" t="s">
        <v>570</v>
      </c>
      <c r="N141" s="75" t="s">
        <v>92</v>
      </c>
      <c r="O141" s="76" t="s">
        <v>668</v>
      </c>
      <c r="P141" s="76" t="s">
        <v>698</v>
      </c>
    </row>
    <row r="142" spans="1:16">
      <c r="A142" s="23" t="str">
        <f t="shared" si="24"/>
        <v>IBVS 6029 </v>
      </c>
      <c r="B142" s="25" t="str">
        <f t="shared" si="25"/>
        <v>II</v>
      </c>
      <c r="C142" s="23">
        <f t="shared" si="26"/>
        <v>55946.713600000003</v>
      </c>
      <c r="D142" t="str">
        <f t="shared" si="27"/>
        <v>vis</v>
      </c>
      <c r="E142">
        <f>VLOOKUP(C142,'Active 1'!C$21:E$971,3,FALSE)</f>
        <v>4633.6848849237267</v>
      </c>
      <c r="F142" s="25" t="s">
        <v>92</v>
      </c>
      <c r="G142" t="str">
        <f t="shared" si="28"/>
        <v>55946.7136</v>
      </c>
      <c r="H142" s="23">
        <f t="shared" si="29"/>
        <v>4633.5</v>
      </c>
      <c r="I142" s="74" t="s">
        <v>699</v>
      </c>
      <c r="J142" s="75" t="s">
        <v>700</v>
      </c>
      <c r="K142" s="74" t="s">
        <v>701</v>
      </c>
      <c r="L142" s="74" t="s">
        <v>702</v>
      </c>
      <c r="M142" s="75" t="s">
        <v>570</v>
      </c>
      <c r="N142" s="75" t="s">
        <v>92</v>
      </c>
      <c r="O142" s="76" t="s">
        <v>223</v>
      </c>
      <c r="P142" s="77" t="s">
        <v>703</v>
      </c>
    </row>
    <row r="143" spans="1:16">
      <c r="A143" s="23" t="str">
        <f t="shared" si="24"/>
        <v>IBVS 6029 </v>
      </c>
      <c r="B143" s="25" t="str">
        <f t="shared" si="25"/>
        <v>I</v>
      </c>
      <c r="C143" s="23">
        <f t="shared" si="26"/>
        <v>55947.724399999999</v>
      </c>
      <c r="D143" t="str">
        <f t="shared" si="27"/>
        <v>vis</v>
      </c>
      <c r="E143">
        <f>VLOOKUP(C143,'Active 1'!C$21:E$971,3,FALSE)</f>
        <v>4634.0057315627146</v>
      </c>
      <c r="F143" s="25" t="s">
        <v>92</v>
      </c>
      <c r="G143" t="str">
        <f t="shared" si="28"/>
        <v>55947.7244</v>
      </c>
      <c r="H143" s="23">
        <f t="shared" si="29"/>
        <v>4634</v>
      </c>
      <c r="I143" s="74" t="s">
        <v>704</v>
      </c>
      <c r="J143" s="75" t="s">
        <v>705</v>
      </c>
      <c r="K143" s="74" t="s">
        <v>706</v>
      </c>
      <c r="L143" s="74" t="s">
        <v>707</v>
      </c>
      <c r="M143" s="75" t="s">
        <v>570</v>
      </c>
      <c r="N143" s="75" t="s">
        <v>92</v>
      </c>
      <c r="O143" s="76" t="s">
        <v>223</v>
      </c>
      <c r="P143" s="77" t="s">
        <v>703</v>
      </c>
    </row>
    <row r="144" spans="1:16">
      <c r="A144" s="23" t="str">
        <f t="shared" si="24"/>
        <v>BAVM 239 </v>
      </c>
      <c r="B144" s="25" t="str">
        <f t="shared" si="25"/>
        <v>I</v>
      </c>
      <c r="C144" s="23">
        <f t="shared" si="26"/>
        <v>57069.273099999999</v>
      </c>
      <c r="D144" t="str">
        <f t="shared" si="27"/>
        <v>vis</v>
      </c>
      <c r="E144">
        <f>VLOOKUP(C144,'Active 1'!C$21:E$971,3,FALSE)</f>
        <v>4990.0060588846909</v>
      </c>
      <c r="F144" s="25" t="s">
        <v>92</v>
      </c>
      <c r="G144" t="str">
        <f t="shared" si="28"/>
        <v>57069.2731</v>
      </c>
      <c r="H144" s="23">
        <f t="shared" si="29"/>
        <v>4990</v>
      </c>
      <c r="I144" s="74" t="s">
        <v>708</v>
      </c>
      <c r="J144" s="75" t="s">
        <v>709</v>
      </c>
      <c r="K144" s="74" t="s">
        <v>710</v>
      </c>
      <c r="L144" s="74" t="s">
        <v>711</v>
      </c>
      <c r="M144" s="75" t="s">
        <v>570</v>
      </c>
      <c r="N144" s="75" t="s">
        <v>539</v>
      </c>
      <c r="O144" s="76" t="s">
        <v>646</v>
      </c>
      <c r="P144" s="77" t="s">
        <v>712</v>
      </c>
    </row>
    <row r="145" spans="1:16" ht="12.75" customHeight="1">
      <c r="A145" s="23" t="str">
        <f t="shared" si="24"/>
        <v> VSS 1.114 </v>
      </c>
      <c r="B145" s="25" t="str">
        <f t="shared" si="25"/>
        <v>I</v>
      </c>
      <c r="C145" s="23">
        <f t="shared" si="26"/>
        <v>26384.28</v>
      </c>
      <c r="D145" t="str">
        <f t="shared" si="27"/>
        <v>vis</v>
      </c>
      <c r="E145">
        <f>VLOOKUP(C145,'Active 1'!C$21:E$971,3,FALSE)</f>
        <v>-4749.9790059391535</v>
      </c>
      <c r="F145" s="25" t="s">
        <v>92</v>
      </c>
      <c r="G145" t="str">
        <f t="shared" si="28"/>
        <v>26384.28</v>
      </c>
      <c r="H145" s="23">
        <f t="shared" si="29"/>
        <v>-4750</v>
      </c>
      <c r="I145" s="74" t="s">
        <v>713</v>
      </c>
      <c r="J145" s="75" t="s">
        <v>714</v>
      </c>
      <c r="K145" s="74">
        <v>-4750</v>
      </c>
      <c r="L145" s="74" t="s">
        <v>715</v>
      </c>
      <c r="M145" s="75" t="s">
        <v>716</v>
      </c>
      <c r="N145" s="75"/>
      <c r="O145" s="76" t="s">
        <v>717</v>
      </c>
      <c r="P145" s="76" t="s">
        <v>39</v>
      </c>
    </row>
    <row r="146" spans="1:16" ht="12.75" customHeight="1">
      <c r="A146" s="23" t="str">
        <f t="shared" si="24"/>
        <v> VSS 1.114 </v>
      </c>
      <c r="B146" s="25" t="str">
        <f t="shared" si="25"/>
        <v>I</v>
      </c>
      <c r="C146" s="23">
        <f t="shared" si="26"/>
        <v>26743.43</v>
      </c>
      <c r="D146" t="str">
        <f t="shared" si="27"/>
        <v>vis</v>
      </c>
      <c r="E146">
        <f>VLOOKUP(C146,'Active 1'!C$21:E$971,3,FALSE)</f>
        <v>-4635.9781448461954</v>
      </c>
      <c r="F146" s="25" t="s">
        <v>92</v>
      </c>
      <c r="G146" t="str">
        <f t="shared" si="28"/>
        <v>26743.43</v>
      </c>
      <c r="H146" s="23">
        <f t="shared" si="29"/>
        <v>-4636</v>
      </c>
      <c r="I146" s="74" t="s">
        <v>718</v>
      </c>
      <c r="J146" s="75" t="s">
        <v>719</v>
      </c>
      <c r="K146" s="74">
        <v>-4636</v>
      </c>
      <c r="L146" s="74" t="s">
        <v>715</v>
      </c>
      <c r="M146" s="75" t="s">
        <v>716</v>
      </c>
      <c r="N146" s="75"/>
      <c r="O146" s="76" t="s">
        <v>717</v>
      </c>
      <c r="P146" s="76" t="s">
        <v>39</v>
      </c>
    </row>
    <row r="147" spans="1:16" ht="12.75" customHeight="1">
      <c r="A147" s="23" t="str">
        <f t="shared" si="24"/>
        <v> VSS 1.114 </v>
      </c>
      <c r="B147" s="25" t="str">
        <f t="shared" si="25"/>
        <v>I</v>
      </c>
      <c r="C147" s="23">
        <f t="shared" si="26"/>
        <v>26979.64</v>
      </c>
      <c r="D147" t="str">
        <f t="shared" si="27"/>
        <v>vis</v>
      </c>
      <c r="E147">
        <f>VLOOKUP(C147,'Active 1'!C$21:E$971,3,FALSE)</f>
        <v>-4561.0007164770805</v>
      </c>
      <c r="F147" s="25" t="s">
        <v>92</v>
      </c>
      <c r="G147" t="str">
        <f t="shared" si="28"/>
        <v>26979.64</v>
      </c>
      <c r="H147" s="23">
        <f t="shared" si="29"/>
        <v>-4561</v>
      </c>
      <c r="I147" s="74" t="s">
        <v>720</v>
      </c>
      <c r="J147" s="75" t="s">
        <v>721</v>
      </c>
      <c r="K147" s="74">
        <v>-4561</v>
      </c>
      <c r="L147" s="74" t="s">
        <v>722</v>
      </c>
      <c r="M147" s="75" t="s">
        <v>716</v>
      </c>
      <c r="N147" s="75"/>
      <c r="O147" s="76" t="s">
        <v>717</v>
      </c>
      <c r="P147" s="76" t="s">
        <v>39</v>
      </c>
    </row>
    <row r="148" spans="1:16" ht="12.75" customHeight="1">
      <c r="A148" s="23" t="str">
        <f t="shared" si="24"/>
        <v> VSS 1.114 </v>
      </c>
      <c r="B148" s="25" t="str">
        <f t="shared" si="25"/>
        <v>I</v>
      </c>
      <c r="C148" s="23">
        <f t="shared" si="26"/>
        <v>28983.33</v>
      </c>
      <c r="D148" t="str">
        <f t="shared" si="27"/>
        <v>vis</v>
      </c>
      <c r="E148">
        <f>VLOOKUP(C148,'Active 1'!C$21:E$971,3,FALSE)</f>
        <v>-3924.9924041748391</v>
      </c>
      <c r="F148" s="25" t="s">
        <v>92</v>
      </c>
      <c r="G148" t="str">
        <f t="shared" si="28"/>
        <v>28983.33</v>
      </c>
      <c r="H148" s="23">
        <f t="shared" si="29"/>
        <v>-3925</v>
      </c>
      <c r="I148" s="74" t="s">
        <v>723</v>
      </c>
      <c r="J148" s="75" t="s">
        <v>724</v>
      </c>
      <c r="K148" s="74">
        <v>-3925</v>
      </c>
      <c r="L148" s="74" t="s">
        <v>725</v>
      </c>
      <c r="M148" s="75" t="s">
        <v>716</v>
      </c>
      <c r="N148" s="75"/>
      <c r="O148" s="76" t="s">
        <v>717</v>
      </c>
      <c r="P148" s="76" t="s">
        <v>39</v>
      </c>
    </row>
    <row r="149" spans="1:16" ht="12.75" customHeight="1">
      <c r="A149" s="23" t="str">
        <f t="shared" si="24"/>
        <v> VSS 1.114 </v>
      </c>
      <c r="B149" s="25" t="str">
        <f t="shared" si="25"/>
        <v>I</v>
      </c>
      <c r="C149" s="23">
        <f t="shared" si="26"/>
        <v>29219.59</v>
      </c>
      <c r="D149" t="str">
        <f t="shared" si="27"/>
        <v>vis</v>
      </c>
      <c r="E149">
        <f>VLOOKUP(C149,'Active 1'!C$21:E$971,3,FALSE)</f>
        <v>-3849.9991048797756</v>
      </c>
      <c r="F149" s="25" t="s">
        <v>92</v>
      </c>
      <c r="G149" t="str">
        <f t="shared" si="28"/>
        <v>29219.59</v>
      </c>
      <c r="H149" s="23">
        <f t="shared" si="29"/>
        <v>-3850</v>
      </c>
      <c r="I149" s="74" t="s">
        <v>726</v>
      </c>
      <c r="J149" s="75" t="s">
        <v>727</v>
      </c>
      <c r="K149" s="74">
        <v>-3850</v>
      </c>
      <c r="L149" s="74" t="s">
        <v>728</v>
      </c>
      <c r="M149" s="75" t="s">
        <v>716</v>
      </c>
      <c r="N149" s="75"/>
      <c r="O149" s="76" t="s">
        <v>717</v>
      </c>
      <c r="P149" s="76" t="s">
        <v>39</v>
      </c>
    </row>
    <row r="150" spans="1:16" ht="12.75" customHeight="1">
      <c r="A150" s="23" t="str">
        <f t="shared" si="24"/>
        <v> VSS 1.114 </v>
      </c>
      <c r="B150" s="25" t="str">
        <f t="shared" si="25"/>
        <v>I</v>
      </c>
      <c r="C150" s="23">
        <f t="shared" si="26"/>
        <v>29619.7</v>
      </c>
      <c r="D150" t="str">
        <f t="shared" si="27"/>
        <v>vis</v>
      </c>
      <c r="E150">
        <f>VLOOKUP(C150,'Active 1'!C$21:E$971,3,FALSE)</f>
        <v>-3722.9967812492487</v>
      </c>
      <c r="F150" s="25" t="s">
        <v>92</v>
      </c>
      <c r="G150" t="str">
        <f t="shared" si="28"/>
        <v>29619.70</v>
      </c>
      <c r="H150" s="23">
        <f t="shared" si="29"/>
        <v>-3723</v>
      </c>
      <c r="I150" s="74" t="s">
        <v>729</v>
      </c>
      <c r="J150" s="75" t="s">
        <v>730</v>
      </c>
      <c r="K150" s="74">
        <v>-3723</v>
      </c>
      <c r="L150" s="74" t="s">
        <v>731</v>
      </c>
      <c r="M150" s="75" t="s">
        <v>716</v>
      </c>
      <c r="N150" s="75"/>
      <c r="O150" s="76" t="s">
        <v>717</v>
      </c>
      <c r="P150" s="76" t="s">
        <v>39</v>
      </c>
    </row>
    <row r="151" spans="1:16" ht="12.75" customHeight="1">
      <c r="A151" s="23" t="str">
        <f t="shared" si="24"/>
        <v> VSS 1.114 </v>
      </c>
      <c r="B151" s="25" t="str">
        <f t="shared" si="25"/>
        <v>I</v>
      </c>
      <c r="C151" s="23">
        <f t="shared" si="26"/>
        <v>29635.43</v>
      </c>
      <c r="D151" t="str">
        <f t="shared" si="27"/>
        <v>vis</v>
      </c>
      <c r="E151">
        <f>VLOOKUP(C151,'Active 1'!C$21:E$971,3,FALSE)</f>
        <v>-3718.0037879456372</v>
      </c>
      <c r="F151" s="25" t="s">
        <v>92</v>
      </c>
      <c r="G151" t="str">
        <f t="shared" si="28"/>
        <v>29635.43</v>
      </c>
      <c r="H151" s="23">
        <f t="shared" si="29"/>
        <v>-3718</v>
      </c>
      <c r="I151" s="74" t="s">
        <v>732</v>
      </c>
      <c r="J151" s="75" t="s">
        <v>733</v>
      </c>
      <c r="K151" s="74">
        <v>-3718</v>
      </c>
      <c r="L151" s="74" t="s">
        <v>734</v>
      </c>
      <c r="M151" s="75" t="s">
        <v>716</v>
      </c>
      <c r="N151" s="75"/>
      <c r="O151" s="76" t="s">
        <v>717</v>
      </c>
      <c r="P151" s="76" t="s">
        <v>39</v>
      </c>
    </row>
    <row r="152" spans="1:16" ht="12.75" customHeight="1">
      <c r="A152" s="23" t="str">
        <f t="shared" si="24"/>
        <v> VSS 1.114 </v>
      </c>
      <c r="B152" s="25" t="str">
        <f t="shared" si="25"/>
        <v>I</v>
      </c>
      <c r="C152" s="23">
        <f t="shared" si="26"/>
        <v>29638.62</v>
      </c>
      <c r="D152" t="str">
        <f t="shared" si="27"/>
        <v>vis</v>
      </c>
      <c r="E152">
        <f>VLOOKUP(C152,'Active 1'!C$21:E$971,3,FALSE)</f>
        <v>-3716.9912228700796</v>
      </c>
      <c r="F152" s="25" t="s">
        <v>92</v>
      </c>
      <c r="G152" t="str">
        <f t="shared" si="28"/>
        <v>29638.62</v>
      </c>
      <c r="H152" s="23">
        <f t="shared" si="29"/>
        <v>-3717</v>
      </c>
      <c r="I152" s="74" t="s">
        <v>735</v>
      </c>
      <c r="J152" s="75" t="s">
        <v>736</v>
      </c>
      <c r="K152" s="74">
        <v>-3717</v>
      </c>
      <c r="L152" s="74" t="s">
        <v>737</v>
      </c>
      <c r="M152" s="75" t="s">
        <v>716</v>
      </c>
      <c r="N152" s="75"/>
      <c r="O152" s="76" t="s">
        <v>717</v>
      </c>
      <c r="P152" s="76" t="s">
        <v>39</v>
      </c>
    </row>
    <row r="153" spans="1:16" ht="12.75" customHeight="1">
      <c r="A153" s="23" t="str">
        <f t="shared" si="24"/>
        <v> AJ 57.63 </v>
      </c>
      <c r="B153" s="25" t="str">
        <f t="shared" si="25"/>
        <v>I</v>
      </c>
      <c r="C153" s="23">
        <f t="shared" si="26"/>
        <v>33009.553</v>
      </c>
      <c r="D153" t="str">
        <f t="shared" si="27"/>
        <v>vis</v>
      </c>
      <c r="E153">
        <f>VLOOKUP(C153,'Active 1'!C$21:E$971,3,FALSE)</f>
        <v>-2646.9946624171512</v>
      </c>
      <c r="F153" s="25" t="s">
        <v>92</v>
      </c>
      <c r="G153" t="str">
        <f t="shared" si="28"/>
        <v>33009.553</v>
      </c>
      <c r="H153" s="23">
        <f t="shared" si="29"/>
        <v>-2647</v>
      </c>
      <c r="I153" s="74" t="s">
        <v>738</v>
      </c>
      <c r="J153" s="75" t="s">
        <v>739</v>
      </c>
      <c r="K153" s="74">
        <v>-2647</v>
      </c>
      <c r="L153" s="74" t="s">
        <v>499</v>
      </c>
      <c r="M153" s="75" t="s">
        <v>206</v>
      </c>
      <c r="N153" s="75"/>
      <c r="O153" s="76" t="s">
        <v>740</v>
      </c>
      <c r="P153" s="76" t="s">
        <v>41</v>
      </c>
    </row>
    <row r="154" spans="1:16" ht="12.75" customHeight="1">
      <c r="A154" s="23" t="str">
        <f t="shared" si="24"/>
        <v>BAVM 13 </v>
      </c>
      <c r="B154" s="25" t="str">
        <f t="shared" si="25"/>
        <v>I</v>
      </c>
      <c r="C154" s="23">
        <f t="shared" si="26"/>
        <v>36232.411999999997</v>
      </c>
      <c r="D154" t="str">
        <f t="shared" si="27"/>
        <v>vis</v>
      </c>
      <c r="E154">
        <f>VLOOKUP(C154,'Active 1'!C$21:E$971,3,FALSE)</f>
        <v>-1623.9995317442008</v>
      </c>
      <c r="F154" s="25" t="s">
        <v>92</v>
      </c>
      <c r="G154" t="str">
        <f t="shared" si="28"/>
        <v>36232.412</v>
      </c>
      <c r="H154" s="23">
        <f t="shared" si="29"/>
        <v>-1624</v>
      </c>
      <c r="I154" s="74" t="s">
        <v>741</v>
      </c>
      <c r="J154" s="75" t="s">
        <v>742</v>
      </c>
      <c r="K154" s="74">
        <v>-1624</v>
      </c>
      <c r="L154" s="74" t="s">
        <v>244</v>
      </c>
      <c r="M154" s="75" t="s">
        <v>206</v>
      </c>
      <c r="N154" s="75"/>
      <c r="O154" s="76" t="s">
        <v>743</v>
      </c>
      <c r="P154" s="77" t="s">
        <v>42</v>
      </c>
    </row>
    <row r="155" spans="1:16" ht="12.75" customHeight="1">
      <c r="A155" s="23" t="str">
        <f t="shared" si="24"/>
        <v>BAVM 13 </v>
      </c>
      <c r="B155" s="25" t="str">
        <f t="shared" si="25"/>
        <v>I</v>
      </c>
      <c r="C155" s="23">
        <f t="shared" si="26"/>
        <v>36232.421999999999</v>
      </c>
      <c r="D155" t="str">
        <f t="shared" si="27"/>
        <v>vis</v>
      </c>
      <c r="E155">
        <f>VLOOKUP(C155,'Active 1'!C$21:E$971,3,FALSE)</f>
        <v>-1623.9963575590104</v>
      </c>
      <c r="F155" s="25" t="s">
        <v>92</v>
      </c>
      <c r="G155" t="str">
        <f t="shared" si="28"/>
        <v>36232.422</v>
      </c>
      <c r="H155" s="23">
        <f t="shared" si="29"/>
        <v>-1624</v>
      </c>
      <c r="I155" s="74" t="s">
        <v>744</v>
      </c>
      <c r="J155" s="75" t="s">
        <v>745</v>
      </c>
      <c r="K155" s="74">
        <v>-1624</v>
      </c>
      <c r="L155" s="74" t="s">
        <v>368</v>
      </c>
      <c r="M155" s="75" t="s">
        <v>206</v>
      </c>
      <c r="N155" s="75"/>
      <c r="O155" s="76" t="s">
        <v>746</v>
      </c>
      <c r="P155" s="77" t="s">
        <v>42</v>
      </c>
    </row>
    <row r="156" spans="1:16" ht="12.75" customHeight="1">
      <c r="A156" s="23" t="str">
        <f t="shared" si="24"/>
        <v> HABZ 97 </v>
      </c>
      <c r="B156" s="25" t="str">
        <f t="shared" si="25"/>
        <v>I</v>
      </c>
      <c r="C156" s="23">
        <f t="shared" si="26"/>
        <v>36629.368000000002</v>
      </c>
      <c r="D156" t="str">
        <f t="shared" si="27"/>
        <v>vis</v>
      </c>
      <c r="E156">
        <f>VLOOKUP(C156,'Active 1'!C$21:E$971,3,FALSE)</f>
        <v>-1497.998346122547</v>
      </c>
      <c r="F156" s="25" t="s">
        <v>92</v>
      </c>
      <c r="G156" t="str">
        <f t="shared" si="28"/>
        <v>36629.368</v>
      </c>
      <c r="H156" s="23">
        <f t="shared" si="29"/>
        <v>-1498</v>
      </c>
      <c r="I156" s="74" t="s">
        <v>747</v>
      </c>
      <c r="J156" s="75" t="s">
        <v>748</v>
      </c>
      <c r="K156" s="74">
        <v>-1498</v>
      </c>
      <c r="L156" s="74" t="s">
        <v>332</v>
      </c>
      <c r="M156" s="75" t="s">
        <v>716</v>
      </c>
      <c r="N156" s="75"/>
      <c r="O156" s="76" t="s">
        <v>749</v>
      </c>
      <c r="P156" s="76" t="s">
        <v>43</v>
      </c>
    </row>
    <row r="157" spans="1:16" ht="12.75" customHeight="1">
      <c r="A157" s="23" t="str">
        <f t="shared" si="24"/>
        <v> MVS 2.126 </v>
      </c>
      <c r="B157" s="25" t="str">
        <f t="shared" si="25"/>
        <v>I</v>
      </c>
      <c r="C157" s="23">
        <f t="shared" si="26"/>
        <v>37281.508000000002</v>
      </c>
      <c r="D157" t="str">
        <f t="shared" si="27"/>
        <v>vis</v>
      </c>
      <c r="E157">
        <f>VLOOKUP(C157,'Active 1'!C$21:E$971,3,FALSE)</f>
        <v>-1290.9970331525853</v>
      </c>
      <c r="F157" s="25" t="s">
        <v>92</v>
      </c>
      <c r="G157" t="str">
        <f t="shared" si="28"/>
        <v>37281.508</v>
      </c>
      <c r="H157" s="23">
        <f t="shared" si="29"/>
        <v>-1291</v>
      </c>
      <c r="I157" s="74" t="s">
        <v>750</v>
      </c>
      <c r="J157" s="75" t="s">
        <v>751</v>
      </c>
      <c r="K157" s="74">
        <v>-1291</v>
      </c>
      <c r="L157" s="74" t="s">
        <v>360</v>
      </c>
      <c r="M157" s="75" t="s">
        <v>716</v>
      </c>
      <c r="N157" s="75"/>
      <c r="O157" s="76" t="s">
        <v>752</v>
      </c>
      <c r="P157" s="76" t="s">
        <v>44</v>
      </c>
    </row>
    <row r="158" spans="1:16" ht="12.75" customHeight="1">
      <c r="A158" s="23" t="str">
        <f t="shared" si="24"/>
        <v> HABZ 97 </v>
      </c>
      <c r="B158" s="25" t="str">
        <f t="shared" si="25"/>
        <v>I</v>
      </c>
      <c r="C158" s="23">
        <f t="shared" si="26"/>
        <v>37319.307999999997</v>
      </c>
      <c r="D158" t="str">
        <f t="shared" si="27"/>
        <v>vis</v>
      </c>
      <c r="E158">
        <f>VLOOKUP(C158,'Active 1'!C$21:E$971,3,FALSE)</f>
        <v>-1278.9986131350067</v>
      </c>
      <c r="F158" s="25" t="s">
        <v>92</v>
      </c>
      <c r="G158" t="str">
        <f t="shared" si="28"/>
        <v>37319.308</v>
      </c>
      <c r="H158" s="23">
        <f t="shared" si="29"/>
        <v>-1279</v>
      </c>
      <c r="I158" s="74" t="s">
        <v>753</v>
      </c>
      <c r="J158" s="75" t="s">
        <v>754</v>
      </c>
      <c r="K158" s="74">
        <v>-1279</v>
      </c>
      <c r="L158" s="74" t="s">
        <v>286</v>
      </c>
      <c r="M158" s="75" t="s">
        <v>716</v>
      </c>
      <c r="N158" s="75"/>
      <c r="O158" s="76" t="s">
        <v>749</v>
      </c>
      <c r="P158" s="76" t="s">
        <v>43</v>
      </c>
    </row>
    <row r="159" spans="1:16" ht="12.75" customHeight="1">
      <c r="A159" s="23" t="str">
        <f t="shared" si="24"/>
        <v>BAVM 15 </v>
      </c>
      <c r="B159" s="25" t="str">
        <f t="shared" si="25"/>
        <v>I</v>
      </c>
      <c r="C159" s="23">
        <f t="shared" si="26"/>
        <v>37319.31</v>
      </c>
      <c r="D159" t="str">
        <f t="shared" si="27"/>
        <v>vis</v>
      </c>
      <c r="E159">
        <f>VLOOKUP(C159,'Active 1'!C$21:E$971,3,FALSE)</f>
        <v>-1278.9979782979688</v>
      </c>
      <c r="F159" s="25" t="s">
        <v>92</v>
      </c>
      <c r="G159" t="str">
        <f t="shared" si="28"/>
        <v>37319.310</v>
      </c>
      <c r="H159" s="23">
        <f t="shared" si="29"/>
        <v>-1279</v>
      </c>
      <c r="I159" s="74" t="s">
        <v>755</v>
      </c>
      <c r="J159" s="75" t="s">
        <v>756</v>
      </c>
      <c r="K159" s="74">
        <v>-1279</v>
      </c>
      <c r="L159" s="74" t="s">
        <v>279</v>
      </c>
      <c r="M159" s="75" t="s">
        <v>206</v>
      </c>
      <c r="N159" s="75"/>
      <c r="O159" s="76" t="s">
        <v>746</v>
      </c>
      <c r="P159" s="77" t="s">
        <v>45</v>
      </c>
    </row>
    <row r="160" spans="1:16" ht="12.75" customHeight="1">
      <c r="A160" s="23" t="str">
        <f t="shared" si="24"/>
        <v>BAVM 15 </v>
      </c>
      <c r="B160" s="25" t="str">
        <f t="shared" si="25"/>
        <v>I</v>
      </c>
      <c r="C160" s="23">
        <f t="shared" si="26"/>
        <v>37319.313999999998</v>
      </c>
      <c r="D160" t="str">
        <f t="shared" si="27"/>
        <v>vis</v>
      </c>
      <c r="E160">
        <f>VLOOKUP(C160,'Active 1'!C$21:E$971,3,FALSE)</f>
        <v>-1278.9967086238926</v>
      </c>
      <c r="F160" s="25" t="s">
        <v>92</v>
      </c>
      <c r="G160" t="str">
        <f t="shared" si="28"/>
        <v>37319.314</v>
      </c>
      <c r="H160" s="23">
        <f t="shared" si="29"/>
        <v>-1279</v>
      </c>
      <c r="I160" s="74" t="s">
        <v>757</v>
      </c>
      <c r="J160" s="75" t="s">
        <v>758</v>
      </c>
      <c r="K160" s="74">
        <v>-1279</v>
      </c>
      <c r="L160" s="74" t="s">
        <v>364</v>
      </c>
      <c r="M160" s="75" t="s">
        <v>206</v>
      </c>
      <c r="N160" s="75"/>
      <c r="O160" s="76" t="s">
        <v>759</v>
      </c>
      <c r="P160" s="77" t="s">
        <v>45</v>
      </c>
    </row>
    <row r="161" spans="1:16" ht="12.75" customHeight="1">
      <c r="A161" s="23" t="str">
        <f t="shared" si="24"/>
        <v>BAVM 15 </v>
      </c>
      <c r="B161" s="25" t="str">
        <f t="shared" si="25"/>
        <v>I</v>
      </c>
      <c r="C161" s="23">
        <f t="shared" si="26"/>
        <v>37363.410000000003</v>
      </c>
      <c r="D161" t="str">
        <f t="shared" si="27"/>
        <v>vis</v>
      </c>
      <c r="E161">
        <f>VLOOKUP(C161,'Active 1'!C$21:E$971,3,FALSE)</f>
        <v>-1264.9998216107901</v>
      </c>
      <c r="F161" s="25" t="s">
        <v>92</v>
      </c>
      <c r="G161" t="str">
        <f t="shared" si="28"/>
        <v>37363.410</v>
      </c>
      <c r="H161" s="23">
        <f t="shared" si="29"/>
        <v>-1265</v>
      </c>
      <c r="I161" s="74" t="s">
        <v>760</v>
      </c>
      <c r="J161" s="75" t="s">
        <v>761</v>
      </c>
      <c r="K161" s="74">
        <v>-1265</v>
      </c>
      <c r="L161" s="74" t="s">
        <v>244</v>
      </c>
      <c r="M161" s="75" t="s">
        <v>206</v>
      </c>
      <c r="N161" s="75"/>
      <c r="O161" s="76" t="s">
        <v>762</v>
      </c>
      <c r="P161" s="77" t="s">
        <v>45</v>
      </c>
    </row>
    <row r="162" spans="1:16" ht="12.75" customHeight="1">
      <c r="A162" s="23" t="str">
        <f t="shared" si="24"/>
        <v>BAVM 15 </v>
      </c>
      <c r="B162" s="25" t="str">
        <f t="shared" si="25"/>
        <v>I</v>
      </c>
      <c r="C162" s="23">
        <f t="shared" si="26"/>
        <v>37363.411</v>
      </c>
      <c r="D162" t="str">
        <f t="shared" si="27"/>
        <v>vis</v>
      </c>
      <c r="E162">
        <f>VLOOKUP(C162,'Active 1'!C$21:E$971,3,FALSE)</f>
        <v>-1264.9995041922723</v>
      </c>
      <c r="F162" s="25" t="s">
        <v>92</v>
      </c>
      <c r="G162" t="str">
        <f t="shared" si="28"/>
        <v>37363.411</v>
      </c>
      <c r="H162" s="23">
        <f t="shared" si="29"/>
        <v>-1265</v>
      </c>
      <c r="I162" s="74" t="s">
        <v>763</v>
      </c>
      <c r="J162" s="75" t="s">
        <v>764</v>
      </c>
      <c r="K162" s="74">
        <v>-1265</v>
      </c>
      <c r="L162" s="74" t="s">
        <v>205</v>
      </c>
      <c r="M162" s="75" t="s">
        <v>206</v>
      </c>
      <c r="N162" s="75"/>
      <c r="O162" s="76" t="s">
        <v>765</v>
      </c>
      <c r="P162" s="77" t="s">
        <v>45</v>
      </c>
    </row>
    <row r="163" spans="1:16" ht="12.75" customHeight="1">
      <c r="A163" s="23" t="str">
        <f t="shared" si="24"/>
        <v> MVS 2.126 </v>
      </c>
      <c r="B163" s="25" t="str">
        <f t="shared" si="25"/>
        <v>I</v>
      </c>
      <c r="C163" s="23">
        <f t="shared" si="26"/>
        <v>37577.589999999997</v>
      </c>
      <c r="D163" t="str">
        <f t="shared" si="27"/>
        <v>vis</v>
      </c>
      <c r="E163">
        <f>VLOOKUP(C163,'Active 1'!C$21:E$971,3,FALSE)</f>
        <v>-1197.015123214886</v>
      </c>
      <c r="F163" s="25" t="s">
        <v>92</v>
      </c>
      <c r="G163" t="str">
        <f t="shared" si="28"/>
        <v>37577.590</v>
      </c>
      <c r="H163" s="23">
        <f t="shared" si="29"/>
        <v>-1197</v>
      </c>
      <c r="I163" s="74" t="s">
        <v>766</v>
      </c>
      <c r="J163" s="75" t="s">
        <v>767</v>
      </c>
      <c r="K163" s="74">
        <v>-1197</v>
      </c>
      <c r="L163" s="74" t="s">
        <v>768</v>
      </c>
      <c r="M163" s="75" t="s">
        <v>716</v>
      </c>
      <c r="N163" s="75"/>
      <c r="O163" s="76" t="s">
        <v>752</v>
      </c>
      <c r="P163" s="76" t="s">
        <v>44</v>
      </c>
    </row>
    <row r="164" spans="1:16" ht="12.75" customHeight="1">
      <c r="A164" s="23" t="str">
        <f t="shared" si="24"/>
        <v>BAVM 15 </v>
      </c>
      <c r="B164" s="25" t="str">
        <f t="shared" si="25"/>
        <v>I</v>
      </c>
      <c r="C164" s="23">
        <f t="shared" si="26"/>
        <v>37659.555999999997</v>
      </c>
      <c r="D164" t="str">
        <f t="shared" si="27"/>
        <v>vis</v>
      </c>
      <c r="E164">
        <f>VLOOKUP(C164,'Active 1'!C$21:E$971,3,FALSE)</f>
        <v>-1170.9975968878766</v>
      </c>
      <c r="F164" s="25" t="s">
        <v>92</v>
      </c>
      <c r="G164" t="str">
        <f t="shared" si="28"/>
        <v>37659.556</v>
      </c>
      <c r="H164" s="23">
        <f t="shared" si="29"/>
        <v>-1171</v>
      </c>
      <c r="I164" s="74" t="s">
        <v>769</v>
      </c>
      <c r="J164" s="75" t="s">
        <v>770</v>
      </c>
      <c r="K164" s="74">
        <v>-1171</v>
      </c>
      <c r="L164" s="74" t="s">
        <v>327</v>
      </c>
      <c r="M164" s="75" t="s">
        <v>206</v>
      </c>
      <c r="N164" s="75"/>
      <c r="O164" s="76" t="s">
        <v>771</v>
      </c>
      <c r="P164" s="77" t="s">
        <v>45</v>
      </c>
    </row>
    <row r="165" spans="1:16" ht="12.75" customHeight="1">
      <c r="A165" s="23" t="str">
        <f t="shared" si="24"/>
        <v>BAVM 15 </v>
      </c>
      <c r="B165" s="25" t="str">
        <f t="shared" si="25"/>
        <v>I</v>
      </c>
      <c r="C165" s="23">
        <f t="shared" si="26"/>
        <v>37659.557999999997</v>
      </c>
      <c r="D165" t="str">
        <f t="shared" si="27"/>
        <v>vis</v>
      </c>
      <c r="E165">
        <f>VLOOKUP(C165,'Active 1'!C$21:E$971,3,FALSE)</f>
        <v>-1170.9969620508384</v>
      </c>
      <c r="F165" s="25" t="s">
        <v>92</v>
      </c>
      <c r="G165" t="str">
        <f t="shared" si="28"/>
        <v>37659.558</v>
      </c>
      <c r="H165" s="23">
        <f t="shared" si="29"/>
        <v>-1171</v>
      </c>
      <c r="I165" s="74" t="s">
        <v>772</v>
      </c>
      <c r="J165" s="75" t="s">
        <v>773</v>
      </c>
      <c r="K165" s="74">
        <v>-1171</v>
      </c>
      <c r="L165" s="74" t="s">
        <v>364</v>
      </c>
      <c r="M165" s="75" t="s">
        <v>206</v>
      </c>
      <c r="N165" s="75"/>
      <c r="O165" s="76" t="s">
        <v>774</v>
      </c>
      <c r="P165" s="77" t="s">
        <v>45</v>
      </c>
    </row>
    <row r="166" spans="1:16" ht="12.75" customHeight="1">
      <c r="A166" s="23" t="str">
        <f t="shared" si="24"/>
        <v> HABZ 97 </v>
      </c>
      <c r="B166" s="25" t="str">
        <f t="shared" si="25"/>
        <v>I</v>
      </c>
      <c r="C166" s="23">
        <f t="shared" si="26"/>
        <v>37697.32</v>
      </c>
      <c r="D166" t="str">
        <f t="shared" si="27"/>
        <v>vis</v>
      </c>
      <c r="E166">
        <f>VLOOKUP(C166,'Active 1'!C$21:E$971,3,FALSE)</f>
        <v>-1159.0106039369791</v>
      </c>
      <c r="F166" s="25" t="s">
        <v>92</v>
      </c>
      <c r="G166" t="str">
        <f t="shared" si="28"/>
        <v>37697.320</v>
      </c>
      <c r="H166" s="23">
        <f t="shared" si="29"/>
        <v>-1159</v>
      </c>
      <c r="I166" s="74" t="s">
        <v>775</v>
      </c>
      <c r="J166" s="75" t="s">
        <v>776</v>
      </c>
      <c r="K166" s="74">
        <v>-1159</v>
      </c>
      <c r="L166" s="74" t="s">
        <v>777</v>
      </c>
      <c r="M166" s="75" t="s">
        <v>716</v>
      </c>
      <c r="N166" s="75"/>
      <c r="O166" s="76" t="s">
        <v>749</v>
      </c>
      <c r="P166" s="76" t="s">
        <v>43</v>
      </c>
    </row>
    <row r="167" spans="1:16" ht="12.75" customHeight="1">
      <c r="A167" s="23" t="str">
        <f t="shared" si="24"/>
        <v> AAP 5.229 </v>
      </c>
      <c r="B167" s="25" t="str">
        <f t="shared" si="25"/>
        <v>II</v>
      </c>
      <c r="C167" s="23">
        <f t="shared" si="26"/>
        <v>38345.534</v>
      </c>
      <c r="D167" t="str">
        <f t="shared" si="27"/>
        <v>vis</v>
      </c>
      <c r="E167">
        <f>VLOOKUP(C167,'Active 1'!C$21:E$971,3,FALSE)</f>
        <v>-953.2554760725468</v>
      </c>
      <c r="F167" s="25" t="s">
        <v>92</v>
      </c>
      <c r="G167" t="str">
        <f t="shared" si="28"/>
        <v>38345.5340</v>
      </c>
      <c r="H167" s="23">
        <f t="shared" si="29"/>
        <v>-953.5</v>
      </c>
      <c r="I167" s="74" t="s">
        <v>778</v>
      </c>
      <c r="J167" s="75" t="s">
        <v>779</v>
      </c>
      <c r="K167" s="74">
        <v>-953.5</v>
      </c>
      <c r="L167" s="74" t="s">
        <v>780</v>
      </c>
      <c r="M167" s="75" t="s">
        <v>189</v>
      </c>
      <c r="N167" s="75" t="s">
        <v>190</v>
      </c>
      <c r="O167" s="76" t="s">
        <v>191</v>
      </c>
      <c r="P167" s="76" t="s">
        <v>46</v>
      </c>
    </row>
    <row r="168" spans="1:16" ht="12.75" customHeight="1">
      <c r="A168" s="23" t="str">
        <f t="shared" si="24"/>
        <v> HABZ 97 </v>
      </c>
      <c r="B168" s="25" t="str">
        <f t="shared" si="25"/>
        <v>I</v>
      </c>
      <c r="C168" s="23">
        <f t="shared" si="26"/>
        <v>38406.231</v>
      </c>
      <c r="D168" t="str">
        <f t="shared" si="27"/>
        <v>vis</v>
      </c>
      <c r="E168">
        <f>VLOOKUP(C168,'Active 1'!C$21:E$971,3,FALSE)</f>
        <v>-933.98912422579951</v>
      </c>
      <c r="F168" s="25" t="s">
        <v>92</v>
      </c>
      <c r="G168" t="str">
        <f t="shared" si="28"/>
        <v>38406.231</v>
      </c>
      <c r="H168" s="23">
        <f t="shared" si="29"/>
        <v>-934</v>
      </c>
      <c r="I168" s="74" t="s">
        <v>781</v>
      </c>
      <c r="J168" s="75" t="s">
        <v>782</v>
      </c>
      <c r="K168" s="74">
        <v>-934</v>
      </c>
      <c r="L168" s="74" t="s">
        <v>783</v>
      </c>
      <c r="M168" s="75" t="s">
        <v>716</v>
      </c>
      <c r="N168" s="75"/>
      <c r="O168" s="76" t="s">
        <v>749</v>
      </c>
      <c r="P168" s="76" t="s">
        <v>43</v>
      </c>
    </row>
    <row r="169" spans="1:16" ht="12.75" customHeight="1">
      <c r="A169" s="23" t="str">
        <f t="shared" si="24"/>
        <v> MSAI 37.209 </v>
      </c>
      <c r="B169" s="25" t="str">
        <f t="shared" si="25"/>
        <v>I</v>
      </c>
      <c r="C169" s="23">
        <f t="shared" si="26"/>
        <v>38453.450599999996</v>
      </c>
      <c r="D169" t="str">
        <f t="shared" si="27"/>
        <v>vis</v>
      </c>
      <c r="E169">
        <f>VLOOKUP(C169,'Active 1'!C$21:E$971,3,FALSE)</f>
        <v>-919.00074872680273</v>
      </c>
      <c r="F169" s="25" t="s">
        <v>92</v>
      </c>
      <c r="G169" t="str">
        <f t="shared" si="28"/>
        <v>38453.4506</v>
      </c>
      <c r="H169" s="23">
        <f t="shared" si="29"/>
        <v>-919</v>
      </c>
      <c r="I169" s="74" t="s">
        <v>784</v>
      </c>
      <c r="J169" s="75" t="s">
        <v>785</v>
      </c>
      <c r="K169" s="74">
        <v>-919</v>
      </c>
      <c r="L169" s="74" t="s">
        <v>786</v>
      </c>
      <c r="M169" s="75" t="s">
        <v>189</v>
      </c>
      <c r="N169" s="75" t="s">
        <v>190</v>
      </c>
      <c r="O169" s="76" t="s">
        <v>191</v>
      </c>
      <c r="P169" s="76" t="s">
        <v>51</v>
      </c>
    </row>
    <row r="170" spans="1:16" ht="12.75" customHeight="1">
      <c r="A170" s="23" t="str">
        <f t="shared" si="24"/>
        <v>BAVM 23 </v>
      </c>
      <c r="B170" s="25" t="str">
        <f t="shared" si="25"/>
        <v>I</v>
      </c>
      <c r="C170" s="23">
        <f t="shared" si="26"/>
        <v>39184.349000000002</v>
      </c>
      <c r="D170" t="str">
        <f t="shared" si="27"/>
        <v>vis</v>
      </c>
      <c r="E170">
        <f>VLOOKUP(C170,'Active 1'!C$21:E$971,3,FALSE)</f>
        <v>-687.00006107132151</v>
      </c>
      <c r="F170" s="25" t="s">
        <v>92</v>
      </c>
      <c r="G170" t="str">
        <f t="shared" si="28"/>
        <v>39184.349</v>
      </c>
      <c r="H170" s="23">
        <f t="shared" si="29"/>
        <v>-687</v>
      </c>
      <c r="I170" s="74" t="s">
        <v>787</v>
      </c>
      <c r="J170" s="75" t="s">
        <v>788</v>
      </c>
      <c r="K170" s="74">
        <v>-687</v>
      </c>
      <c r="L170" s="74" t="s">
        <v>211</v>
      </c>
      <c r="M170" s="75" t="s">
        <v>206</v>
      </c>
      <c r="N170" s="75"/>
      <c r="O170" s="76" t="s">
        <v>320</v>
      </c>
      <c r="P170" s="77" t="s">
        <v>52</v>
      </c>
    </row>
    <row r="171" spans="1:16" ht="12.75" customHeight="1">
      <c r="A171" s="23" t="str">
        <f t="shared" ref="A171:A205" si="30">P171</f>
        <v> HABZ 97 </v>
      </c>
      <c r="B171" s="25" t="str">
        <f t="shared" ref="B171:B205" si="31">IF(H171=INT(H171),"I","II")</f>
        <v>II</v>
      </c>
      <c r="C171" s="23">
        <f t="shared" ref="C171:C205" si="32">1*G171</f>
        <v>39536.396999999997</v>
      </c>
      <c r="D171" t="str">
        <f t="shared" ref="D171:D205" si="33">VLOOKUP(F171,I$1:J$5,2,FALSE)</f>
        <v>vis</v>
      </c>
      <c r="E171">
        <f>VLOOKUP(C171,'Active 1'!C$21:E$971,3,FALSE)</f>
        <v>-575.25350630018625</v>
      </c>
      <c r="F171" s="25" t="s">
        <v>92</v>
      </c>
      <c r="G171" t="str">
        <f t="shared" ref="G171:G205" si="34">MID(I171,3,LEN(I171)-3)</f>
        <v>39536.397</v>
      </c>
      <c r="H171" s="23">
        <f t="shared" ref="H171:H205" si="35">1*K171</f>
        <v>-575.5</v>
      </c>
      <c r="I171" s="74" t="s">
        <v>789</v>
      </c>
      <c r="J171" s="75" t="s">
        <v>790</v>
      </c>
      <c r="K171" s="74">
        <v>-575.5</v>
      </c>
      <c r="L171" s="74" t="s">
        <v>791</v>
      </c>
      <c r="M171" s="75" t="s">
        <v>716</v>
      </c>
      <c r="N171" s="75"/>
      <c r="O171" s="76" t="s">
        <v>749</v>
      </c>
      <c r="P171" s="76" t="s">
        <v>43</v>
      </c>
    </row>
    <row r="172" spans="1:16" ht="12.75" customHeight="1">
      <c r="A172" s="23" t="str">
        <f t="shared" si="30"/>
        <v> HABZ 97 </v>
      </c>
      <c r="B172" s="25" t="str">
        <f t="shared" si="31"/>
        <v>II</v>
      </c>
      <c r="C172" s="23">
        <f t="shared" si="32"/>
        <v>40982.459000000003</v>
      </c>
      <c r="D172" t="str">
        <f t="shared" si="33"/>
        <v>vis</v>
      </c>
      <c r="E172">
        <f>VLOOKUP(C172,'Active 1'!C$21:E$971,3,FALSE)</f>
        <v>-116.24664790172852</v>
      </c>
      <c r="F172" s="25" t="s">
        <v>92</v>
      </c>
      <c r="G172" t="str">
        <f t="shared" si="34"/>
        <v>40982.459</v>
      </c>
      <c r="H172" s="23">
        <f t="shared" si="35"/>
        <v>-116.5</v>
      </c>
      <c r="I172" s="74" t="s">
        <v>792</v>
      </c>
      <c r="J172" s="75" t="s">
        <v>793</v>
      </c>
      <c r="K172" s="74">
        <v>-116.5</v>
      </c>
      <c r="L172" s="74" t="s">
        <v>794</v>
      </c>
      <c r="M172" s="75" t="s">
        <v>716</v>
      </c>
      <c r="N172" s="75"/>
      <c r="O172" s="76" t="s">
        <v>749</v>
      </c>
      <c r="P172" s="76" t="s">
        <v>43</v>
      </c>
    </row>
    <row r="173" spans="1:16" ht="12.75" customHeight="1">
      <c r="A173" s="23" t="str">
        <f t="shared" si="30"/>
        <v> AAP 37.435 </v>
      </c>
      <c r="B173" s="25" t="str">
        <f t="shared" si="31"/>
        <v>I</v>
      </c>
      <c r="C173" s="23">
        <f t="shared" si="32"/>
        <v>41348.684099999999</v>
      </c>
      <c r="D173" t="str">
        <f t="shared" si="33"/>
        <v>vis</v>
      </c>
      <c r="E173">
        <f>VLOOKUP(C173,'Active 1'!C$21:E$971,3,FALSE)</f>
        <v>-1.9045110657895751E-5</v>
      </c>
      <c r="F173" s="25" t="s">
        <v>92</v>
      </c>
      <c r="G173" t="str">
        <f t="shared" si="34"/>
        <v>41348.6841</v>
      </c>
      <c r="H173" s="23">
        <f t="shared" si="35"/>
        <v>0</v>
      </c>
      <c r="I173" s="74" t="s">
        <v>795</v>
      </c>
      <c r="J173" s="75" t="s">
        <v>796</v>
      </c>
      <c r="K173" s="74">
        <v>0</v>
      </c>
      <c r="L173" s="74" t="s">
        <v>260</v>
      </c>
      <c r="M173" s="75" t="s">
        <v>189</v>
      </c>
      <c r="N173" s="75" t="s">
        <v>190</v>
      </c>
      <c r="O173" s="76" t="s">
        <v>228</v>
      </c>
      <c r="P173" s="76" t="s">
        <v>62</v>
      </c>
    </row>
    <row r="174" spans="1:16" ht="12.75" customHeight="1">
      <c r="A174" s="23" t="str">
        <f t="shared" si="30"/>
        <v> HABZ 97 </v>
      </c>
      <c r="B174" s="25" t="str">
        <f t="shared" si="31"/>
        <v>II</v>
      </c>
      <c r="C174" s="23">
        <f t="shared" si="32"/>
        <v>42069.322</v>
      </c>
      <c r="D174" t="str">
        <f t="shared" si="33"/>
        <v>vis</v>
      </c>
      <c r="E174">
        <f>VLOOKUP(C174,'Active 1'!C$21:E$971,3,FALSE)</f>
        <v>228.74379589633816</v>
      </c>
      <c r="F174" s="25" t="s">
        <v>92</v>
      </c>
      <c r="G174" t="str">
        <f t="shared" si="34"/>
        <v>42069.322</v>
      </c>
      <c r="H174" s="23">
        <f t="shared" si="35"/>
        <v>228.5</v>
      </c>
      <c r="I174" s="74" t="s">
        <v>797</v>
      </c>
      <c r="J174" s="75" t="s">
        <v>798</v>
      </c>
      <c r="K174" s="74">
        <v>228.5</v>
      </c>
      <c r="L174" s="74" t="s">
        <v>799</v>
      </c>
      <c r="M174" s="75" t="s">
        <v>716</v>
      </c>
      <c r="N174" s="75"/>
      <c r="O174" s="76" t="s">
        <v>749</v>
      </c>
      <c r="P174" s="76" t="s">
        <v>43</v>
      </c>
    </row>
    <row r="175" spans="1:16" ht="12.75" customHeight="1">
      <c r="A175" s="23" t="str">
        <f t="shared" si="30"/>
        <v>IBVS 3408 </v>
      </c>
      <c r="B175" s="25" t="str">
        <f t="shared" si="31"/>
        <v>I</v>
      </c>
      <c r="C175" s="23">
        <f t="shared" si="32"/>
        <v>47507.747799999997</v>
      </c>
      <c r="D175" t="str">
        <f t="shared" si="33"/>
        <v>vis</v>
      </c>
      <c r="E175">
        <f>VLOOKUP(C175,'Active 1'!C$21:E$971,3,FALSE)</f>
        <v>1955.0008589345125</v>
      </c>
      <c r="F175" s="25" t="s">
        <v>92</v>
      </c>
      <c r="G175" t="str">
        <f t="shared" si="34"/>
        <v>47507.7478</v>
      </c>
      <c r="H175" s="23">
        <f t="shared" si="35"/>
        <v>1955</v>
      </c>
      <c r="I175" s="74" t="s">
        <v>800</v>
      </c>
      <c r="J175" s="75" t="s">
        <v>801</v>
      </c>
      <c r="K175" s="74">
        <v>1955</v>
      </c>
      <c r="L175" s="74" t="s">
        <v>378</v>
      </c>
      <c r="M175" s="75" t="s">
        <v>189</v>
      </c>
      <c r="N175" s="75" t="s">
        <v>190</v>
      </c>
      <c r="O175" s="76" t="s">
        <v>379</v>
      </c>
      <c r="P175" s="77" t="s">
        <v>95</v>
      </c>
    </row>
    <row r="176" spans="1:16" ht="12.75" customHeight="1">
      <c r="A176" s="23" t="str">
        <f t="shared" si="30"/>
        <v>IBVS 3900 </v>
      </c>
      <c r="B176" s="25" t="str">
        <f t="shared" si="31"/>
        <v>II</v>
      </c>
      <c r="C176" s="23">
        <f t="shared" si="32"/>
        <v>47840.804499999998</v>
      </c>
      <c r="D176" t="str">
        <f t="shared" si="33"/>
        <v>vis</v>
      </c>
      <c r="E176">
        <f>VLOOKUP(C176,'Active 1'!C$21:E$971,3,FALSE)</f>
        <v>2060.7192233860765</v>
      </c>
      <c r="F176" s="25" t="s">
        <v>92</v>
      </c>
      <c r="G176" t="str">
        <f t="shared" si="34"/>
        <v>47840.8045</v>
      </c>
      <c r="H176" s="23">
        <f t="shared" si="35"/>
        <v>2060.5</v>
      </c>
      <c r="I176" s="74" t="s">
        <v>802</v>
      </c>
      <c r="J176" s="75" t="s">
        <v>803</v>
      </c>
      <c r="K176" s="74">
        <v>2060.5</v>
      </c>
      <c r="L176" s="74" t="s">
        <v>804</v>
      </c>
      <c r="M176" s="75" t="s">
        <v>189</v>
      </c>
      <c r="N176" s="75" t="s">
        <v>190</v>
      </c>
      <c r="O176" s="76" t="s">
        <v>805</v>
      </c>
      <c r="P176" s="77" t="s">
        <v>97</v>
      </c>
    </row>
    <row r="177" spans="1:16" ht="12.75" customHeight="1">
      <c r="A177" s="23" t="str">
        <f t="shared" si="30"/>
        <v>IBVS 3900 </v>
      </c>
      <c r="B177" s="25" t="str">
        <f t="shared" si="31"/>
        <v>I</v>
      </c>
      <c r="C177" s="23">
        <f t="shared" si="32"/>
        <v>48279.599199999997</v>
      </c>
      <c r="D177" t="str">
        <f t="shared" si="33"/>
        <v>vis</v>
      </c>
      <c r="E177">
        <f>VLOOKUP(C177,'Active 1'!C$21:E$971,3,FALSE)</f>
        <v>2200.0007871979269</v>
      </c>
      <c r="F177" s="25" t="s">
        <v>92</v>
      </c>
      <c r="G177" t="str">
        <f t="shared" si="34"/>
        <v>48279.5992</v>
      </c>
      <c r="H177" s="23">
        <f t="shared" si="35"/>
        <v>2200</v>
      </c>
      <c r="I177" s="74" t="s">
        <v>806</v>
      </c>
      <c r="J177" s="75" t="s">
        <v>807</v>
      </c>
      <c r="K177" s="74">
        <v>2200</v>
      </c>
      <c r="L177" s="74" t="s">
        <v>808</v>
      </c>
      <c r="M177" s="75" t="s">
        <v>189</v>
      </c>
      <c r="N177" s="75" t="s">
        <v>190</v>
      </c>
      <c r="O177" s="76" t="s">
        <v>805</v>
      </c>
      <c r="P177" s="77" t="s">
        <v>97</v>
      </c>
    </row>
    <row r="178" spans="1:16" ht="12.75" customHeight="1">
      <c r="A178" s="23" t="str">
        <f t="shared" si="30"/>
        <v>IBVS 3900 </v>
      </c>
      <c r="B178" s="25" t="str">
        <f t="shared" si="31"/>
        <v>I</v>
      </c>
      <c r="C178" s="23">
        <f t="shared" si="32"/>
        <v>48282.751300000004</v>
      </c>
      <c r="D178" t="str">
        <f t="shared" si="33"/>
        <v>vis</v>
      </c>
      <c r="E178">
        <f>VLOOKUP(C178,'Active 1'!C$21:E$971,3,FALSE)</f>
        <v>2201.0013221116174</v>
      </c>
      <c r="F178" s="25" t="s">
        <v>92</v>
      </c>
      <c r="G178" t="str">
        <f t="shared" si="34"/>
        <v>48282.7513</v>
      </c>
      <c r="H178" s="23">
        <f t="shared" si="35"/>
        <v>2201</v>
      </c>
      <c r="I178" s="74" t="s">
        <v>809</v>
      </c>
      <c r="J178" s="75" t="s">
        <v>810</v>
      </c>
      <c r="K178" s="74">
        <v>2201</v>
      </c>
      <c r="L178" s="74" t="s">
        <v>811</v>
      </c>
      <c r="M178" s="75" t="s">
        <v>189</v>
      </c>
      <c r="N178" s="75" t="s">
        <v>190</v>
      </c>
      <c r="O178" s="76" t="s">
        <v>805</v>
      </c>
      <c r="P178" s="77" t="s">
        <v>97</v>
      </c>
    </row>
    <row r="179" spans="1:16" ht="12.75" customHeight="1">
      <c r="A179" s="23" t="str">
        <f t="shared" si="30"/>
        <v> BRNO 32 </v>
      </c>
      <c r="B179" s="25" t="str">
        <f t="shared" si="31"/>
        <v>I</v>
      </c>
      <c r="C179" s="23">
        <f t="shared" si="32"/>
        <v>50516.393799999998</v>
      </c>
      <c r="D179" t="str">
        <f t="shared" si="33"/>
        <v>vis</v>
      </c>
      <c r="E179">
        <f>VLOOKUP(C179,'Active 1'!C$21:E$971,3,FALSE)</f>
        <v>2910.0008164004312</v>
      </c>
      <c r="F179" s="25" t="s">
        <v>92</v>
      </c>
      <c r="G179" t="str">
        <f t="shared" si="34"/>
        <v>50516.3938</v>
      </c>
      <c r="H179" s="23">
        <f t="shared" si="35"/>
        <v>2910</v>
      </c>
      <c r="I179" s="74" t="s">
        <v>812</v>
      </c>
      <c r="J179" s="75" t="s">
        <v>813</v>
      </c>
      <c r="K179" s="74">
        <v>2910</v>
      </c>
      <c r="L179" s="74" t="s">
        <v>814</v>
      </c>
      <c r="M179" s="75" t="s">
        <v>206</v>
      </c>
      <c r="N179" s="75"/>
      <c r="O179" s="76" t="s">
        <v>815</v>
      </c>
      <c r="P179" s="76" t="s">
        <v>114</v>
      </c>
    </row>
    <row r="180" spans="1:16" ht="12.75" customHeight="1">
      <c r="A180" s="23" t="str">
        <f t="shared" si="30"/>
        <v> BRNO 32 </v>
      </c>
      <c r="B180" s="25" t="str">
        <f t="shared" si="31"/>
        <v>I</v>
      </c>
      <c r="C180" s="23">
        <f t="shared" si="32"/>
        <v>50749.521699999998</v>
      </c>
      <c r="D180" t="str">
        <f t="shared" si="33"/>
        <v>vis</v>
      </c>
      <c r="E180">
        <f>VLOOKUP(C180,'Active 1'!C$21:E$971,3,FALSE)</f>
        <v>2983.9999291521867</v>
      </c>
      <c r="F180" s="25" t="s">
        <v>92</v>
      </c>
      <c r="G180" t="str">
        <f t="shared" si="34"/>
        <v>50749.5217</v>
      </c>
      <c r="H180" s="23">
        <f t="shared" si="35"/>
        <v>2984</v>
      </c>
      <c r="I180" s="74" t="s">
        <v>816</v>
      </c>
      <c r="J180" s="75" t="s">
        <v>817</v>
      </c>
      <c r="K180" s="74">
        <v>2984</v>
      </c>
      <c r="L180" s="74" t="s">
        <v>818</v>
      </c>
      <c r="M180" s="75" t="s">
        <v>206</v>
      </c>
      <c r="N180" s="75"/>
      <c r="O180" s="76" t="s">
        <v>819</v>
      </c>
      <c r="P180" s="76" t="s">
        <v>114</v>
      </c>
    </row>
    <row r="181" spans="1:16" ht="12.75" customHeight="1">
      <c r="A181" s="23" t="str">
        <f t="shared" si="30"/>
        <v>BAVM 122 </v>
      </c>
      <c r="B181" s="25" t="str">
        <f t="shared" si="31"/>
        <v>I</v>
      </c>
      <c r="C181" s="23">
        <f t="shared" si="32"/>
        <v>50828.296000000002</v>
      </c>
      <c r="D181" t="str">
        <f t="shared" si="33"/>
        <v>vis</v>
      </c>
      <c r="E181">
        <f>VLOOKUP(C181,'Active 1'!C$21:E$971,3,FALSE)</f>
        <v>3009.0043507921573</v>
      </c>
      <c r="F181" s="25" t="s">
        <v>92</v>
      </c>
      <c r="G181" t="str">
        <f t="shared" si="34"/>
        <v>50828.296</v>
      </c>
      <c r="H181" s="23">
        <f t="shared" si="35"/>
        <v>3009</v>
      </c>
      <c r="I181" s="74" t="s">
        <v>820</v>
      </c>
      <c r="J181" s="75" t="s">
        <v>821</v>
      </c>
      <c r="K181" s="74">
        <v>3009</v>
      </c>
      <c r="L181" s="74" t="s">
        <v>372</v>
      </c>
      <c r="M181" s="75" t="s">
        <v>206</v>
      </c>
      <c r="N181" s="75"/>
      <c r="O181" s="76" t="s">
        <v>464</v>
      </c>
      <c r="P181" s="77" t="s">
        <v>118</v>
      </c>
    </row>
    <row r="182" spans="1:16" ht="12.75" customHeight="1">
      <c r="A182" s="23" t="str">
        <f t="shared" si="30"/>
        <v>BAVM 122 </v>
      </c>
      <c r="B182" s="25" t="str">
        <f t="shared" si="31"/>
        <v>I</v>
      </c>
      <c r="C182" s="23">
        <f t="shared" si="32"/>
        <v>51165.392</v>
      </c>
      <c r="D182" t="str">
        <f t="shared" si="33"/>
        <v>vis</v>
      </c>
      <c r="E182">
        <f>VLOOKUP(C182,'Active 1'!C$21:E$971,3,FALSE)</f>
        <v>3116.0048638674507</v>
      </c>
      <c r="F182" s="25" t="s">
        <v>92</v>
      </c>
      <c r="G182" t="str">
        <f t="shared" si="34"/>
        <v>51165.392</v>
      </c>
      <c r="H182" s="23">
        <f t="shared" si="35"/>
        <v>3116</v>
      </c>
      <c r="I182" s="74" t="s">
        <v>822</v>
      </c>
      <c r="J182" s="75" t="s">
        <v>823</v>
      </c>
      <c r="K182" s="74" t="s">
        <v>824</v>
      </c>
      <c r="L182" s="74" t="s">
        <v>513</v>
      </c>
      <c r="M182" s="75" t="s">
        <v>206</v>
      </c>
      <c r="N182" s="75"/>
      <c r="O182" s="76" t="s">
        <v>825</v>
      </c>
      <c r="P182" s="77" t="s">
        <v>118</v>
      </c>
    </row>
    <row r="183" spans="1:16" ht="12.75" customHeight="1">
      <c r="A183" s="23" t="str">
        <f t="shared" si="30"/>
        <v>BAVM 122 </v>
      </c>
      <c r="B183" s="25" t="str">
        <f t="shared" si="31"/>
        <v>II</v>
      </c>
      <c r="C183" s="23">
        <f t="shared" si="32"/>
        <v>51268.413999999997</v>
      </c>
      <c r="D183" t="str">
        <f t="shared" si="33"/>
        <v>vis</v>
      </c>
      <c r="E183">
        <f>VLOOKUP(C183,'Active 1'!C$21:E$971,3,FALSE)</f>
        <v>3148.7059545301781</v>
      </c>
      <c r="F183" s="25" t="s">
        <v>92</v>
      </c>
      <c r="G183" t="str">
        <f t="shared" si="34"/>
        <v>51268.414</v>
      </c>
      <c r="H183" s="23">
        <f t="shared" si="35"/>
        <v>3148.5</v>
      </c>
      <c r="I183" s="74" t="s">
        <v>826</v>
      </c>
      <c r="J183" s="75" t="s">
        <v>827</v>
      </c>
      <c r="K183" s="74" t="s">
        <v>828</v>
      </c>
      <c r="L183" s="74" t="s">
        <v>829</v>
      </c>
      <c r="M183" s="75" t="s">
        <v>206</v>
      </c>
      <c r="N183" s="75"/>
      <c r="O183" s="76" t="s">
        <v>464</v>
      </c>
      <c r="P183" s="77" t="s">
        <v>118</v>
      </c>
    </row>
    <row r="184" spans="1:16" ht="12.75" customHeight="1">
      <c r="A184" s="23" t="str">
        <f t="shared" si="30"/>
        <v>BAVM 143 </v>
      </c>
      <c r="B184" s="25" t="str">
        <f t="shared" si="31"/>
        <v>I</v>
      </c>
      <c r="C184" s="23">
        <f t="shared" si="32"/>
        <v>51562.332999999999</v>
      </c>
      <c r="D184" t="str">
        <f t="shared" si="33"/>
        <v>vis</v>
      </c>
      <c r="E184">
        <f>VLOOKUP(C184,'Active 1'!C$21:E$971,3,FALSE)</f>
        <v>3242.0012882113178</v>
      </c>
      <c r="F184" s="25" t="s">
        <v>92</v>
      </c>
      <c r="G184" t="str">
        <f t="shared" si="34"/>
        <v>51562.333</v>
      </c>
      <c r="H184" s="23">
        <f t="shared" si="35"/>
        <v>3242</v>
      </c>
      <c r="I184" s="74" t="s">
        <v>830</v>
      </c>
      <c r="J184" s="75" t="s">
        <v>831</v>
      </c>
      <c r="K184" s="74" t="s">
        <v>832</v>
      </c>
      <c r="L184" s="74" t="s">
        <v>286</v>
      </c>
      <c r="M184" s="75" t="s">
        <v>206</v>
      </c>
      <c r="N184" s="75"/>
      <c r="O184" s="76" t="s">
        <v>464</v>
      </c>
      <c r="P184" s="77" t="s">
        <v>122</v>
      </c>
    </row>
    <row r="185" spans="1:16" ht="12.75" customHeight="1">
      <c r="A185" s="23" t="str">
        <f t="shared" si="30"/>
        <v> BBS 122 </v>
      </c>
      <c r="B185" s="25" t="str">
        <f t="shared" si="31"/>
        <v>II</v>
      </c>
      <c r="C185" s="23">
        <f t="shared" si="32"/>
        <v>51580.303200000002</v>
      </c>
      <c r="D185" t="str">
        <f t="shared" si="33"/>
        <v>vis</v>
      </c>
      <c r="E185">
        <f>VLOOKUP(C185,'Active 1'!C$21:E$971,3,FALSE)</f>
        <v>3247.7053624811579</v>
      </c>
      <c r="F185" s="25" t="s">
        <v>92</v>
      </c>
      <c r="G185" t="str">
        <f t="shared" si="34"/>
        <v>51580.3032</v>
      </c>
      <c r="H185" s="23">
        <f t="shared" si="35"/>
        <v>3247.5</v>
      </c>
      <c r="I185" s="74" t="s">
        <v>833</v>
      </c>
      <c r="J185" s="75" t="s">
        <v>834</v>
      </c>
      <c r="K185" s="74" t="s">
        <v>835</v>
      </c>
      <c r="L185" s="74" t="s">
        <v>836</v>
      </c>
      <c r="M185" s="75" t="s">
        <v>189</v>
      </c>
      <c r="N185" s="75" t="s">
        <v>190</v>
      </c>
      <c r="O185" s="76" t="s">
        <v>223</v>
      </c>
      <c r="P185" s="76" t="s">
        <v>123</v>
      </c>
    </row>
    <row r="186" spans="1:16" ht="12.75" customHeight="1">
      <c r="A186" s="23" t="str">
        <f t="shared" si="30"/>
        <v>BAVM 143 </v>
      </c>
      <c r="B186" s="25" t="str">
        <f t="shared" si="31"/>
        <v>II</v>
      </c>
      <c r="C186" s="23">
        <f t="shared" si="32"/>
        <v>51602.368999999999</v>
      </c>
      <c r="D186" t="str">
        <f t="shared" si="33"/>
        <v>vis</v>
      </c>
      <c r="E186">
        <f>VLOOKUP(C186,'Active 1'!C$21:E$971,3,FALSE)</f>
        <v>3254.7094560373453</v>
      </c>
      <c r="F186" s="25" t="s">
        <v>92</v>
      </c>
      <c r="G186" t="str">
        <f t="shared" si="34"/>
        <v>51602.369</v>
      </c>
      <c r="H186" s="23">
        <f t="shared" si="35"/>
        <v>3254.5</v>
      </c>
      <c r="I186" s="74" t="s">
        <v>837</v>
      </c>
      <c r="J186" s="75" t="s">
        <v>838</v>
      </c>
      <c r="K186" s="74" t="s">
        <v>544</v>
      </c>
      <c r="L186" s="74" t="s">
        <v>839</v>
      </c>
      <c r="M186" s="75" t="s">
        <v>206</v>
      </c>
      <c r="N186" s="75"/>
      <c r="O186" s="76" t="s">
        <v>464</v>
      </c>
      <c r="P186" s="77" t="s">
        <v>122</v>
      </c>
    </row>
    <row r="187" spans="1:16" ht="12.75" customHeight="1">
      <c r="A187" s="23" t="str">
        <f t="shared" si="30"/>
        <v>BAVM 143 </v>
      </c>
      <c r="B187" s="25" t="str">
        <f t="shared" si="31"/>
        <v>I</v>
      </c>
      <c r="C187" s="23">
        <f t="shared" si="32"/>
        <v>51625.343000000001</v>
      </c>
      <c r="D187" t="str">
        <f t="shared" si="33"/>
        <v>vis</v>
      </c>
      <c r="E187">
        <f>VLOOKUP(C187,'Active 1'!C$21:E$971,3,FALSE)</f>
        <v>3262.001829092475</v>
      </c>
      <c r="F187" s="25" t="s">
        <v>92</v>
      </c>
      <c r="G187" t="str">
        <f t="shared" si="34"/>
        <v>51625.343</v>
      </c>
      <c r="H187" s="23">
        <f t="shared" si="35"/>
        <v>3262</v>
      </c>
      <c r="I187" s="74" t="s">
        <v>840</v>
      </c>
      <c r="J187" s="75" t="s">
        <v>841</v>
      </c>
      <c r="K187" s="74" t="s">
        <v>842</v>
      </c>
      <c r="L187" s="74" t="s">
        <v>279</v>
      </c>
      <c r="M187" s="75" t="s">
        <v>206</v>
      </c>
      <c r="N187" s="75"/>
      <c r="O187" s="76" t="s">
        <v>464</v>
      </c>
      <c r="P187" s="77" t="s">
        <v>122</v>
      </c>
    </row>
    <row r="188" spans="1:16" ht="12.75" customHeight="1">
      <c r="A188" s="23" t="str">
        <f t="shared" si="30"/>
        <v>BAVM 131 </v>
      </c>
      <c r="B188" s="25" t="str">
        <f t="shared" si="31"/>
        <v>I</v>
      </c>
      <c r="C188" s="23">
        <f t="shared" si="32"/>
        <v>51625.343000000001</v>
      </c>
      <c r="D188" t="str">
        <f t="shared" si="33"/>
        <v>vis</v>
      </c>
      <c r="E188">
        <f>VLOOKUP(C188,'Active 1'!C$21:E$971,3,FALSE)</f>
        <v>3262.001829092475</v>
      </c>
      <c r="F188" s="25" t="s">
        <v>92</v>
      </c>
      <c r="G188" t="str">
        <f t="shared" si="34"/>
        <v>51625.343</v>
      </c>
      <c r="H188" s="23">
        <f t="shared" si="35"/>
        <v>3262</v>
      </c>
      <c r="I188" s="74" t="s">
        <v>840</v>
      </c>
      <c r="J188" s="75" t="s">
        <v>841</v>
      </c>
      <c r="K188" s="74" t="s">
        <v>842</v>
      </c>
      <c r="L188" s="74" t="s">
        <v>279</v>
      </c>
      <c r="M188" s="75" t="s">
        <v>206</v>
      </c>
      <c r="N188" s="75"/>
      <c r="O188" s="76" t="s">
        <v>825</v>
      </c>
      <c r="P188" s="77" t="s">
        <v>125</v>
      </c>
    </row>
    <row r="189" spans="1:16">
      <c r="A189" s="23" t="str">
        <f t="shared" si="30"/>
        <v> AOEB 12 </v>
      </c>
      <c r="B189" s="25" t="str">
        <f t="shared" si="31"/>
        <v>I</v>
      </c>
      <c r="C189" s="23">
        <f t="shared" si="32"/>
        <v>51987.646000000001</v>
      </c>
      <c r="D189" t="str">
        <f t="shared" si="33"/>
        <v>vis</v>
      </c>
      <c r="E189">
        <f>VLOOKUP(C189,'Active 1'!C$21:E$971,3,FALSE)</f>
        <v>3377.0035107757885</v>
      </c>
      <c r="F189" s="25" t="s">
        <v>92</v>
      </c>
      <c r="G189" t="str">
        <f t="shared" si="34"/>
        <v>51987.646</v>
      </c>
      <c r="H189" s="23">
        <f t="shared" si="35"/>
        <v>3377</v>
      </c>
      <c r="I189" s="74" t="s">
        <v>843</v>
      </c>
      <c r="J189" s="75" t="s">
        <v>844</v>
      </c>
      <c r="K189" s="74" t="s">
        <v>845</v>
      </c>
      <c r="L189" s="74" t="s">
        <v>368</v>
      </c>
      <c r="M189" s="75" t="s">
        <v>206</v>
      </c>
      <c r="N189" s="75"/>
      <c r="O189" s="76" t="s">
        <v>291</v>
      </c>
      <c r="P189" s="76" t="s">
        <v>126</v>
      </c>
    </row>
    <row r="190" spans="1:16">
      <c r="A190" s="23" t="str">
        <f t="shared" si="30"/>
        <v> BBS 127 </v>
      </c>
      <c r="B190" s="25" t="str">
        <f t="shared" si="31"/>
        <v>I</v>
      </c>
      <c r="C190" s="23">
        <f t="shared" si="32"/>
        <v>52337.340600000003</v>
      </c>
      <c r="D190" t="str">
        <f t="shared" si="33"/>
        <v>vis</v>
      </c>
      <c r="E190">
        <f>VLOOKUP(C190,'Active 1'!C$21:E$971,3,FALSE)</f>
        <v>3488.0030528043499</v>
      </c>
      <c r="F190" s="25" t="s">
        <v>92</v>
      </c>
      <c r="G190" t="str">
        <f t="shared" si="34"/>
        <v>52337.3406</v>
      </c>
      <c r="H190" s="23">
        <f t="shared" si="35"/>
        <v>3488</v>
      </c>
      <c r="I190" s="74" t="s">
        <v>846</v>
      </c>
      <c r="J190" s="75" t="s">
        <v>847</v>
      </c>
      <c r="K190" s="74" t="s">
        <v>848</v>
      </c>
      <c r="L190" s="74" t="s">
        <v>550</v>
      </c>
      <c r="M190" s="75" t="s">
        <v>189</v>
      </c>
      <c r="N190" s="75" t="s">
        <v>190</v>
      </c>
      <c r="O190" s="76" t="s">
        <v>223</v>
      </c>
      <c r="P190" s="76" t="s">
        <v>128</v>
      </c>
    </row>
    <row r="191" spans="1:16">
      <c r="A191" s="23" t="str">
        <f t="shared" si="30"/>
        <v>BAVM 171 </v>
      </c>
      <c r="B191" s="25" t="str">
        <f t="shared" si="31"/>
        <v>I</v>
      </c>
      <c r="C191" s="23">
        <f t="shared" si="32"/>
        <v>52715.39</v>
      </c>
      <c r="D191" t="str">
        <f t="shared" si="33"/>
        <v>vis</v>
      </c>
      <c r="E191">
        <f>VLOOKUP(C191,'Active 1'!C$21:E$971,3,FALSE)</f>
        <v>3608.0029334549859</v>
      </c>
      <c r="F191" s="25" t="s">
        <v>92</v>
      </c>
      <c r="G191" t="str">
        <f t="shared" si="34"/>
        <v>52715.390</v>
      </c>
      <c r="H191" s="23">
        <f t="shared" si="35"/>
        <v>3608</v>
      </c>
      <c r="I191" s="74" t="s">
        <v>849</v>
      </c>
      <c r="J191" s="75" t="s">
        <v>850</v>
      </c>
      <c r="K191" s="74" t="s">
        <v>564</v>
      </c>
      <c r="L191" s="74" t="s">
        <v>360</v>
      </c>
      <c r="M191" s="75" t="s">
        <v>206</v>
      </c>
      <c r="N191" s="75"/>
      <c r="O191" s="76" t="s">
        <v>464</v>
      </c>
      <c r="P191" s="77" t="s">
        <v>129</v>
      </c>
    </row>
    <row r="192" spans="1:16">
      <c r="A192" s="23" t="str">
        <f t="shared" si="30"/>
        <v>BAVM 157 </v>
      </c>
      <c r="B192" s="25" t="str">
        <f t="shared" si="31"/>
        <v>I</v>
      </c>
      <c r="C192" s="23">
        <f t="shared" si="32"/>
        <v>52715.391000000003</v>
      </c>
      <c r="D192" t="str">
        <f t="shared" si="33"/>
        <v>vis</v>
      </c>
      <c r="E192">
        <f>VLOOKUP(C192,'Active 1'!C$21:E$971,3,FALSE)</f>
        <v>3608.0032508735057</v>
      </c>
      <c r="F192" s="25" t="s">
        <v>92</v>
      </c>
      <c r="G192" t="str">
        <f t="shared" si="34"/>
        <v>52715.391</v>
      </c>
      <c r="H192" s="23">
        <f t="shared" si="35"/>
        <v>3608</v>
      </c>
      <c r="I192" s="74" t="s">
        <v>851</v>
      </c>
      <c r="J192" s="75" t="s">
        <v>563</v>
      </c>
      <c r="K192" s="74" t="s">
        <v>564</v>
      </c>
      <c r="L192" s="74" t="s">
        <v>364</v>
      </c>
      <c r="M192" s="75" t="s">
        <v>206</v>
      </c>
      <c r="N192" s="75"/>
      <c r="O192" s="76" t="s">
        <v>825</v>
      </c>
      <c r="P192" s="77" t="s">
        <v>130</v>
      </c>
    </row>
    <row r="193" spans="1:16">
      <c r="A193" s="23" t="str">
        <f t="shared" si="30"/>
        <v> AOEB 12 </v>
      </c>
      <c r="B193" s="25" t="str">
        <f t="shared" si="31"/>
        <v>I</v>
      </c>
      <c r="C193" s="23">
        <f t="shared" si="32"/>
        <v>53354.926599999999</v>
      </c>
      <c r="D193" t="str">
        <f t="shared" si="33"/>
        <v>vis</v>
      </c>
      <c r="E193">
        <f>VLOOKUP(C193,'Active 1'!C$21:E$971,3,FALSE)</f>
        <v>3811.0036938627895</v>
      </c>
      <c r="F193" s="25" t="s">
        <v>92</v>
      </c>
      <c r="G193" t="str">
        <f t="shared" si="34"/>
        <v>53354.9266</v>
      </c>
      <c r="H193" s="23">
        <f t="shared" si="35"/>
        <v>3811</v>
      </c>
      <c r="I193" s="74" t="s">
        <v>852</v>
      </c>
      <c r="J193" s="75" t="s">
        <v>853</v>
      </c>
      <c r="K193" s="74" t="s">
        <v>854</v>
      </c>
      <c r="L193" s="74" t="s">
        <v>855</v>
      </c>
      <c r="M193" s="75" t="s">
        <v>570</v>
      </c>
      <c r="N193" s="75" t="s">
        <v>613</v>
      </c>
      <c r="O193" s="76" t="s">
        <v>291</v>
      </c>
      <c r="P193" s="76" t="s">
        <v>126</v>
      </c>
    </row>
    <row r="194" spans="1:16">
      <c r="A194" s="23" t="str">
        <f t="shared" si="30"/>
        <v> AOEB 12 </v>
      </c>
      <c r="B194" s="25" t="str">
        <f t="shared" si="31"/>
        <v>I</v>
      </c>
      <c r="C194" s="23">
        <f t="shared" si="32"/>
        <v>53685.721400000002</v>
      </c>
      <c r="D194" t="str">
        <f t="shared" si="33"/>
        <v>vis</v>
      </c>
      <c r="E194">
        <f>VLOOKUP(C194,'Active 1'!C$21:E$971,3,FALSE)</f>
        <v>3916.0040893662654</v>
      </c>
      <c r="F194" s="25" t="s">
        <v>92</v>
      </c>
      <c r="G194" t="str">
        <f t="shared" si="34"/>
        <v>53685.7214</v>
      </c>
      <c r="H194" s="23">
        <f t="shared" si="35"/>
        <v>3916</v>
      </c>
      <c r="I194" s="74" t="s">
        <v>856</v>
      </c>
      <c r="J194" s="75" t="s">
        <v>857</v>
      </c>
      <c r="K194" s="74" t="s">
        <v>858</v>
      </c>
      <c r="L194" s="74" t="s">
        <v>859</v>
      </c>
      <c r="M194" s="75" t="s">
        <v>570</v>
      </c>
      <c r="N194" s="75" t="s">
        <v>613</v>
      </c>
      <c r="O194" s="76" t="s">
        <v>614</v>
      </c>
      <c r="P194" s="76" t="s">
        <v>126</v>
      </c>
    </row>
    <row r="195" spans="1:16">
      <c r="A195" s="23" t="str">
        <f t="shared" si="30"/>
        <v>BAVM 179 </v>
      </c>
      <c r="B195" s="25" t="str">
        <f t="shared" si="31"/>
        <v>I</v>
      </c>
      <c r="C195" s="23">
        <f t="shared" si="32"/>
        <v>53764.468000000001</v>
      </c>
      <c r="D195" t="str">
        <f t="shared" si="33"/>
        <v>vis</v>
      </c>
      <c r="E195">
        <f>VLOOKUP(C195,'Active 1'!C$21:E$971,3,FALSE)</f>
        <v>3940.9997185132584</v>
      </c>
      <c r="F195" s="25" t="s">
        <v>92</v>
      </c>
      <c r="G195" t="str">
        <f t="shared" si="34"/>
        <v>53764.468</v>
      </c>
      <c r="H195" s="23">
        <f t="shared" si="35"/>
        <v>3941</v>
      </c>
      <c r="I195" s="74" t="s">
        <v>860</v>
      </c>
      <c r="J195" s="75" t="s">
        <v>861</v>
      </c>
      <c r="K195" s="74" t="s">
        <v>596</v>
      </c>
      <c r="L195" s="74" t="s">
        <v>290</v>
      </c>
      <c r="M195" s="75" t="s">
        <v>206</v>
      </c>
      <c r="N195" s="75"/>
      <c r="O195" s="76" t="s">
        <v>862</v>
      </c>
      <c r="P195" s="77" t="s">
        <v>135</v>
      </c>
    </row>
    <row r="196" spans="1:16">
      <c r="A196" s="23" t="str">
        <f t="shared" si="30"/>
        <v>VSB 45 </v>
      </c>
      <c r="B196" s="25" t="str">
        <f t="shared" si="31"/>
        <v>I</v>
      </c>
      <c r="C196" s="23">
        <f t="shared" si="32"/>
        <v>54073.221599999997</v>
      </c>
      <c r="D196" t="str">
        <f t="shared" si="33"/>
        <v>vis</v>
      </c>
      <c r="E196">
        <f>VLOOKUP(C196,'Active 1'!C$21:E$971,3,FALSE)</f>
        <v>4039.0038289561107</v>
      </c>
      <c r="F196" s="25" t="s">
        <v>92</v>
      </c>
      <c r="G196" t="str">
        <f t="shared" si="34"/>
        <v>54073.2216</v>
      </c>
      <c r="H196" s="23">
        <f t="shared" si="35"/>
        <v>4039</v>
      </c>
      <c r="I196" s="74" t="s">
        <v>863</v>
      </c>
      <c r="J196" s="75" t="s">
        <v>864</v>
      </c>
      <c r="K196" s="74" t="s">
        <v>865</v>
      </c>
      <c r="L196" s="74" t="s">
        <v>866</v>
      </c>
      <c r="M196" s="75" t="s">
        <v>189</v>
      </c>
      <c r="N196" s="75" t="s">
        <v>190</v>
      </c>
      <c r="O196" s="76" t="s">
        <v>867</v>
      </c>
      <c r="P196" s="77" t="s">
        <v>136</v>
      </c>
    </row>
    <row r="197" spans="1:16">
      <c r="A197" s="23" t="str">
        <f t="shared" si="30"/>
        <v> AOEB 12 </v>
      </c>
      <c r="B197" s="25" t="str">
        <f t="shared" si="31"/>
        <v>I</v>
      </c>
      <c r="C197" s="23">
        <f t="shared" si="32"/>
        <v>54085.824200000003</v>
      </c>
      <c r="D197" t="str">
        <f t="shared" si="33"/>
        <v>vis</v>
      </c>
      <c r="E197">
        <f>VLOOKUP(C197,'Active 1'!C$21:E$971,3,FALSE)</f>
        <v>4043.0041275834551</v>
      </c>
      <c r="F197" s="25" t="s">
        <v>92</v>
      </c>
      <c r="G197" t="str">
        <f t="shared" si="34"/>
        <v>54085.8242</v>
      </c>
      <c r="H197" s="23">
        <f t="shared" si="35"/>
        <v>4043</v>
      </c>
      <c r="I197" s="74" t="s">
        <v>868</v>
      </c>
      <c r="J197" s="75" t="s">
        <v>869</v>
      </c>
      <c r="K197" s="74" t="s">
        <v>870</v>
      </c>
      <c r="L197" s="74" t="s">
        <v>871</v>
      </c>
      <c r="M197" s="75" t="s">
        <v>570</v>
      </c>
      <c r="N197" s="75" t="s">
        <v>613</v>
      </c>
      <c r="O197" s="76" t="s">
        <v>614</v>
      </c>
      <c r="P197" s="76" t="s">
        <v>126</v>
      </c>
    </row>
    <row r="198" spans="1:16">
      <c r="A198" s="23" t="str">
        <f t="shared" si="30"/>
        <v> AOEB 12 </v>
      </c>
      <c r="B198" s="25" t="str">
        <f t="shared" si="31"/>
        <v>I</v>
      </c>
      <c r="C198" s="23">
        <f t="shared" si="32"/>
        <v>54104.726699999999</v>
      </c>
      <c r="D198" t="str">
        <f t="shared" si="33"/>
        <v>vis</v>
      </c>
      <c r="E198">
        <f>VLOOKUP(C198,'Active 1'!C$21:E$971,3,FALSE)</f>
        <v>4049.0041311385417</v>
      </c>
      <c r="F198" s="25" t="s">
        <v>92</v>
      </c>
      <c r="G198" t="str">
        <f t="shared" si="34"/>
        <v>54104.7267</v>
      </c>
      <c r="H198" s="23">
        <f t="shared" si="35"/>
        <v>4049</v>
      </c>
      <c r="I198" s="74" t="s">
        <v>872</v>
      </c>
      <c r="J198" s="75" t="s">
        <v>873</v>
      </c>
      <c r="K198" s="74" t="s">
        <v>874</v>
      </c>
      <c r="L198" s="74" t="s">
        <v>871</v>
      </c>
      <c r="M198" s="75" t="s">
        <v>570</v>
      </c>
      <c r="N198" s="75" t="s">
        <v>613</v>
      </c>
      <c r="O198" s="76" t="s">
        <v>668</v>
      </c>
      <c r="P198" s="76" t="s">
        <v>126</v>
      </c>
    </row>
    <row r="199" spans="1:16">
      <c r="A199" s="23" t="str">
        <f t="shared" si="30"/>
        <v>BAVM 193 </v>
      </c>
      <c r="B199" s="25" t="str">
        <f t="shared" si="31"/>
        <v>II</v>
      </c>
      <c r="C199" s="23">
        <f t="shared" si="32"/>
        <v>54494.395700000001</v>
      </c>
      <c r="D199" t="str">
        <f t="shared" si="33"/>
        <v>vis</v>
      </c>
      <c r="E199">
        <f>VLOOKUP(C199,'Active 1'!C$21:E$971,3,FALSE)</f>
        <v>4172.6922880123602</v>
      </c>
      <c r="F199" s="25" t="s">
        <v>92</v>
      </c>
      <c r="G199" t="str">
        <f t="shared" si="34"/>
        <v>54494.3957</v>
      </c>
      <c r="H199" s="23">
        <f t="shared" si="35"/>
        <v>4172.5</v>
      </c>
      <c r="I199" s="74" t="s">
        <v>875</v>
      </c>
      <c r="J199" s="75" t="s">
        <v>876</v>
      </c>
      <c r="K199" s="74" t="s">
        <v>618</v>
      </c>
      <c r="L199" s="74" t="s">
        <v>877</v>
      </c>
      <c r="M199" s="75" t="s">
        <v>570</v>
      </c>
      <c r="N199" s="75" t="s">
        <v>92</v>
      </c>
      <c r="O199" s="76" t="s">
        <v>540</v>
      </c>
      <c r="P199" s="77" t="s">
        <v>141</v>
      </c>
    </row>
    <row r="200" spans="1:16">
      <c r="A200" s="23" t="str">
        <f t="shared" si="30"/>
        <v>VSB 50 </v>
      </c>
      <c r="B200" s="25" t="str">
        <f t="shared" si="31"/>
        <v>I</v>
      </c>
      <c r="C200" s="23">
        <f t="shared" si="32"/>
        <v>54848.2258</v>
      </c>
      <c r="D200" t="str">
        <f t="shared" si="33"/>
        <v>vis</v>
      </c>
      <c r="E200">
        <f>VLOOKUP(C200,'Active 1'!C$21:E$971,3,FALSE)</f>
        <v>4285.0045143261777</v>
      </c>
      <c r="F200" s="25" t="s">
        <v>92</v>
      </c>
      <c r="G200" t="str">
        <f t="shared" si="34"/>
        <v>54848.2258</v>
      </c>
      <c r="H200" s="23">
        <f t="shared" si="35"/>
        <v>4285</v>
      </c>
      <c r="I200" s="74" t="s">
        <v>878</v>
      </c>
      <c r="J200" s="75" t="s">
        <v>879</v>
      </c>
      <c r="K200" s="74" t="s">
        <v>880</v>
      </c>
      <c r="L200" s="74" t="s">
        <v>628</v>
      </c>
      <c r="M200" s="75" t="s">
        <v>570</v>
      </c>
      <c r="N200" s="75" t="s">
        <v>92</v>
      </c>
      <c r="O200" s="76" t="s">
        <v>881</v>
      </c>
      <c r="P200" s="77" t="s">
        <v>146</v>
      </c>
    </row>
    <row r="201" spans="1:16">
      <c r="A201" s="23" t="str">
        <f t="shared" si="30"/>
        <v>VSB 53 </v>
      </c>
      <c r="B201" s="25" t="str">
        <f t="shared" si="31"/>
        <v>I</v>
      </c>
      <c r="C201" s="23">
        <f t="shared" si="32"/>
        <v>55913.068800000001</v>
      </c>
      <c r="D201" t="str">
        <f t="shared" si="33"/>
        <v>vis</v>
      </c>
      <c r="E201">
        <f>VLOOKUP(C201,'Active 1'!C$21:E$971,3,FALSE)</f>
        <v>4623.0054023362272</v>
      </c>
      <c r="F201" s="25" t="s">
        <v>92</v>
      </c>
      <c r="G201" t="str">
        <f t="shared" si="34"/>
        <v>55913.0688</v>
      </c>
      <c r="H201" s="23">
        <f t="shared" si="35"/>
        <v>4623</v>
      </c>
      <c r="I201" s="74" t="s">
        <v>882</v>
      </c>
      <c r="J201" s="75" t="s">
        <v>883</v>
      </c>
      <c r="K201" s="74" t="s">
        <v>884</v>
      </c>
      <c r="L201" s="74" t="s">
        <v>885</v>
      </c>
      <c r="M201" s="75" t="s">
        <v>570</v>
      </c>
      <c r="N201" s="75" t="s">
        <v>886</v>
      </c>
      <c r="O201" s="76" t="s">
        <v>887</v>
      </c>
      <c r="P201" s="77" t="s">
        <v>153</v>
      </c>
    </row>
    <row r="202" spans="1:16">
      <c r="A202" s="23" t="str">
        <f t="shared" si="30"/>
        <v>BAVM 225 </v>
      </c>
      <c r="B202" s="25" t="str">
        <f t="shared" si="31"/>
        <v>I</v>
      </c>
      <c r="C202" s="23">
        <f t="shared" si="32"/>
        <v>55941.422200000001</v>
      </c>
      <c r="D202" t="str">
        <f t="shared" si="33"/>
        <v>vis</v>
      </c>
      <c r="E202">
        <f>VLOOKUP(C202,'Active 1'!C$21:E$971,3,FALSE)</f>
        <v>4632.0052965723762</v>
      </c>
      <c r="F202" s="25" t="s">
        <v>92</v>
      </c>
      <c r="G202" t="str">
        <f t="shared" si="34"/>
        <v>55941.4222</v>
      </c>
      <c r="H202" s="23">
        <f t="shared" si="35"/>
        <v>4632</v>
      </c>
      <c r="I202" s="74" t="s">
        <v>888</v>
      </c>
      <c r="J202" s="75" t="s">
        <v>889</v>
      </c>
      <c r="K202" s="74" t="s">
        <v>890</v>
      </c>
      <c r="L202" s="74" t="s">
        <v>697</v>
      </c>
      <c r="M202" s="75" t="s">
        <v>570</v>
      </c>
      <c r="N202" s="75" t="s">
        <v>92</v>
      </c>
      <c r="O202" s="76" t="s">
        <v>891</v>
      </c>
      <c r="P202" s="77" t="s">
        <v>157</v>
      </c>
    </row>
    <row r="203" spans="1:16">
      <c r="A203" s="23" t="str">
        <f t="shared" si="30"/>
        <v> JAAVSO 41;122 </v>
      </c>
      <c r="B203" s="25" t="str">
        <f t="shared" si="31"/>
        <v>I</v>
      </c>
      <c r="C203" s="23">
        <f t="shared" si="32"/>
        <v>56221.809099999999</v>
      </c>
      <c r="D203" t="str">
        <f t="shared" si="33"/>
        <v>vis</v>
      </c>
      <c r="E203">
        <f>VLOOKUP(C203,'Active 1'!C$21:E$971,3,FALSE)</f>
        <v>4721.0052911127768</v>
      </c>
      <c r="F203" s="25" t="s">
        <v>92</v>
      </c>
      <c r="G203" t="str">
        <f t="shared" si="34"/>
        <v>56221.8091</v>
      </c>
      <c r="H203" s="23">
        <f t="shared" si="35"/>
        <v>4721</v>
      </c>
      <c r="I203" s="74" t="s">
        <v>892</v>
      </c>
      <c r="J203" s="75" t="s">
        <v>893</v>
      </c>
      <c r="K203" s="74" t="s">
        <v>894</v>
      </c>
      <c r="L203" s="74" t="s">
        <v>697</v>
      </c>
      <c r="M203" s="75" t="s">
        <v>570</v>
      </c>
      <c r="N203" s="75" t="s">
        <v>92</v>
      </c>
      <c r="O203" s="76" t="s">
        <v>895</v>
      </c>
      <c r="P203" s="76" t="s">
        <v>161</v>
      </c>
    </row>
    <row r="204" spans="1:16">
      <c r="A204" s="23" t="str">
        <f t="shared" si="30"/>
        <v> JAAVSO 43-1 </v>
      </c>
      <c r="B204" s="25" t="str">
        <f t="shared" si="31"/>
        <v>I</v>
      </c>
      <c r="C204" s="23">
        <f t="shared" si="32"/>
        <v>56243.8629</v>
      </c>
      <c r="D204" t="str">
        <f t="shared" si="33"/>
        <v>vis</v>
      </c>
      <c r="E204">
        <f>VLOOKUP(C204,'Active 1'!C$21:E$971,3,FALSE)</f>
        <v>4728.0055756467382</v>
      </c>
      <c r="F204" s="25" t="s">
        <v>92</v>
      </c>
      <c r="G204" t="str">
        <f t="shared" si="34"/>
        <v>56243.8629</v>
      </c>
      <c r="H204" s="23">
        <f t="shared" si="35"/>
        <v>4728</v>
      </c>
      <c r="I204" s="74" t="s">
        <v>896</v>
      </c>
      <c r="J204" s="75" t="s">
        <v>897</v>
      </c>
      <c r="K204" s="74" t="s">
        <v>898</v>
      </c>
      <c r="L204" s="74" t="s">
        <v>899</v>
      </c>
      <c r="M204" s="75" t="s">
        <v>570</v>
      </c>
      <c r="N204" s="75" t="s">
        <v>92</v>
      </c>
      <c r="O204" s="76" t="s">
        <v>900</v>
      </c>
      <c r="P204" s="76" t="s">
        <v>162</v>
      </c>
    </row>
    <row r="205" spans="1:16">
      <c r="A205" s="23" t="str">
        <f t="shared" si="30"/>
        <v> JAAVSO 43-1 </v>
      </c>
      <c r="B205" s="25" t="str">
        <f t="shared" si="31"/>
        <v>I</v>
      </c>
      <c r="C205" s="23">
        <f t="shared" si="32"/>
        <v>56977.911099999998</v>
      </c>
      <c r="D205" t="str">
        <f t="shared" si="33"/>
        <v>vis</v>
      </c>
      <c r="E205">
        <f>VLOOKUP(C205,'Active 1'!C$21:E$971,3,FALSE)</f>
        <v>4961.0060681533114</v>
      </c>
      <c r="F205" s="25" t="s">
        <v>92</v>
      </c>
      <c r="G205" t="str">
        <f t="shared" si="34"/>
        <v>56977.9111</v>
      </c>
      <c r="H205" s="23">
        <f t="shared" si="35"/>
        <v>4961</v>
      </c>
      <c r="I205" s="74" t="s">
        <v>901</v>
      </c>
      <c r="J205" s="75" t="s">
        <v>902</v>
      </c>
      <c r="K205" s="74" t="s">
        <v>903</v>
      </c>
      <c r="L205" s="74" t="s">
        <v>711</v>
      </c>
      <c r="M205" s="75" t="s">
        <v>570</v>
      </c>
      <c r="N205" s="75" t="s">
        <v>92</v>
      </c>
      <c r="O205" s="76" t="s">
        <v>652</v>
      </c>
      <c r="P205" s="76" t="s">
        <v>162</v>
      </c>
    </row>
  </sheetData>
  <sheetProtection selectLockedCells="1" selectUnlockedCells="1"/>
  <hyperlinks>
    <hyperlink ref="P14" r:id="rId1" xr:uid="{00000000-0004-0000-0100-000000000000}"/>
    <hyperlink ref="P22" r:id="rId2" xr:uid="{00000000-0004-0000-0100-000001000000}"/>
    <hyperlink ref="P23" r:id="rId3" xr:uid="{00000000-0004-0000-0100-000002000000}"/>
    <hyperlink ref="P30" r:id="rId4" xr:uid="{00000000-0004-0000-0100-000003000000}"/>
    <hyperlink ref="P34" r:id="rId5" xr:uid="{00000000-0004-0000-0100-000004000000}"/>
    <hyperlink ref="P43" r:id="rId6" xr:uid="{00000000-0004-0000-0100-000005000000}"/>
    <hyperlink ref="P44" r:id="rId7" xr:uid="{00000000-0004-0000-0100-000006000000}"/>
    <hyperlink ref="P47" r:id="rId8" xr:uid="{00000000-0004-0000-0100-000007000000}"/>
    <hyperlink ref="P48" r:id="rId9" xr:uid="{00000000-0004-0000-0100-000008000000}"/>
    <hyperlink ref="P56" r:id="rId10" xr:uid="{00000000-0004-0000-0100-000009000000}"/>
    <hyperlink ref="P64" r:id="rId11" xr:uid="{00000000-0004-0000-0100-00000A000000}"/>
    <hyperlink ref="P67" r:id="rId12" xr:uid="{00000000-0004-0000-0100-00000B000000}"/>
    <hyperlink ref="P69" r:id="rId13" xr:uid="{00000000-0004-0000-0100-00000C000000}"/>
    <hyperlink ref="P70" r:id="rId14" xr:uid="{00000000-0004-0000-0100-00000D000000}"/>
    <hyperlink ref="P71" r:id="rId15" xr:uid="{00000000-0004-0000-0100-00000E000000}"/>
    <hyperlink ref="P73" r:id="rId16" xr:uid="{00000000-0004-0000-0100-00000F000000}"/>
    <hyperlink ref="P75" r:id="rId17" xr:uid="{00000000-0004-0000-0100-000010000000}"/>
    <hyperlink ref="P78" r:id="rId18" xr:uid="{00000000-0004-0000-0100-000011000000}"/>
    <hyperlink ref="P79" r:id="rId19" xr:uid="{00000000-0004-0000-0100-000012000000}"/>
    <hyperlink ref="P80" r:id="rId20" xr:uid="{00000000-0004-0000-0100-000013000000}"/>
    <hyperlink ref="P85" r:id="rId21" xr:uid="{00000000-0004-0000-0100-000014000000}"/>
    <hyperlink ref="P86" r:id="rId22" xr:uid="{00000000-0004-0000-0100-000015000000}"/>
    <hyperlink ref="P87" r:id="rId23" xr:uid="{00000000-0004-0000-0100-000016000000}"/>
    <hyperlink ref="P89" r:id="rId24" xr:uid="{00000000-0004-0000-0100-000017000000}"/>
    <hyperlink ref="P92" r:id="rId25" xr:uid="{00000000-0004-0000-0100-000018000000}"/>
    <hyperlink ref="P93" r:id="rId26" xr:uid="{00000000-0004-0000-0100-000019000000}"/>
    <hyperlink ref="P94" r:id="rId27" xr:uid="{00000000-0004-0000-0100-00001A000000}"/>
    <hyperlink ref="P100" r:id="rId28" xr:uid="{00000000-0004-0000-0100-00001B000000}"/>
    <hyperlink ref="P101" r:id="rId29" xr:uid="{00000000-0004-0000-0100-00001C000000}"/>
    <hyperlink ref="P102" r:id="rId30" xr:uid="{00000000-0004-0000-0100-00001D000000}"/>
    <hyperlink ref="P103" r:id="rId31" xr:uid="{00000000-0004-0000-0100-00001E000000}"/>
    <hyperlink ref="P104" r:id="rId32" xr:uid="{00000000-0004-0000-0100-00001F000000}"/>
    <hyperlink ref="P105" r:id="rId33" xr:uid="{00000000-0004-0000-0100-000020000000}"/>
    <hyperlink ref="P106" r:id="rId34" xr:uid="{00000000-0004-0000-0100-000021000000}"/>
    <hyperlink ref="P107" r:id="rId35" xr:uid="{00000000-0004-0000-0100-000022000000}"/>
    <hyperlink ref="P108" r:id="rId36" xr:uid="{00000000-0004-0000-0100-000023000000}"/>
    <hyperlink ref="P111" r:id="rId37" xr:uid="{00000000-0004-0000-0100-000024000000}"/>
    <hyperlink ref="P112" r:id="rId38" xr:uid="{00000000-0004-0000-0100-000025000000}"/>
    <hyperlink ref="P113" r:id="rId39" xr:uid="{00000000-0004-0000-0100-000026000000}"/>
    <hyperlink ref="P114" r:id="rId40" xr:uid="{00000000-0004-0000-0100-000027000000}"/>
    <hyperlink ref="P115" r:id="rId41" xr:uid="{00000000-0004-0000-0100-000028000000}"/>
    <hyperlink ref="P116" r:id="rId42" xr:uid="{00000000-0004-0000-0100-000029000000}"/>
    <hyperlink ref="P117" r:id="rId43" xr:uid="{00000000-0004-0000-0100-00002A000000}"/>
    <hyperlink ref="P118" r:id="rId44" xr:uid="{00000000-0004-0000-0100-00002B000000}"/>
    <hyperlink ref="P119" r:id="rId45" xr:uid="{00000000-0004-0000-0100-00002C000000}"/>
    <hyperlink ref="P120" r:id="rId46" xr:uid="{00000000-0004-0000-0100-00002D000000}"/>
    <hyperlink ref="P121" r:id="rId47" xr:uid="{00000000-0004-0000-0100-00002E000000}"/>
    <hyperlink ref="P122" r:id="rId48" xr:uid="{00000000-0004-0000-0100-00002F000000}"/>
    <hyperlink ref="P124" r:id="rId49" xr:uid="{00000000-0004-0000-0100-000030000000}"/>
    <hyperlink ref="P125" r:id="rId50" xr:uid="{00000000-0004-0000-0100-000031000000}"/>
    <hyperlink ref="P126" r:id="rId51" xr:uid="{00000000-0004-0000-0100-000032000000}"/>
    <hyperlink ref="P127" r:id="rId52" xr:uid="{00000000-0004-0000-0100-000033000000}"/>
    <hyperlink ref="P128" r:id="rId53" xr:uid="{00000000-0004-0000-0100-000034000000}"/>
    <hyperlink ref="P129" r:id="rId54" xr:uid="{00000000-0004-0000-0100-000035000000}"/>
    <hyperlink ref="P130" r:id="rId55" xr:uid="{00000000-0004-0000-0100-000036000000}"/>
    <hyperlink ref="P131" r:id="rId56" xr:uid="{00000000-0004-0000-0100-000037000000}"/>
    <hyperlink ref="P133" r:id="rId57" xr:uid="{00000000-0004-0000-0100-000038000000}"/>
    <hyperlink ref="P136" r:id="rId58" xr:uid="{00000000-0004-0000-0100-000039000000}"/>
    <hyperlink ref="P137" r:id="rId59" xr:uid="{00000000-0004-0000-0100-00003A000000}"/>
    <hyperlink ref="P138" r:id="rId60" xr:uid="{00000000-0004-0000-0100-00003B000000}"/>
    <hyperlink ref="P139" r:id="rId61" xr:uid="{00000000-0004-0000-0100-00003C000000}"/>
    <hyperlink ref="P140" r:id="rId62" xr:uid="{00000000-0004-0000-0100-00003D000000}"/>
    <hyperlink ref="P142" r:id="rId63" xr:uid="{00000000-0004-0000-0100-00003E000000}"/>
    <hyperlink ref="P143" r:id="rId64" xr:uid="{00000000-0004-0000-0100-00003F000000}"/>
    <hyperlink ref="P144" r:id="rId65" xr:uid="{00000000-0004-0000-0100-000040000000}"/>
    <hyperlink ref="P154" r:id="rId66" xr:uid="{00000000-0004-0000-0100-000041000000}"/>
    <hyperlink ref="P155" r:id="rId67" xr:uid="{00000000-0004-0000-0100-000042000000}"/>
    <hyperlink ref="P159" r:id="rId68" xr:uid="{00000000-0004-0000-0100-000043000000}"/>
    <hyperlink ref="P160" r:id="rId69" xr:uid="{00000000-0004-0000-0100-000044000000}"/>
    <hyperlink ref="P161" r:id="rId70" xr:uid="{00000000-0004-0000-0100-000045000000}"/>
    <hyperlink ref="P162" r:id="rId71" xr:uid="{00000000-0004-0000-0100-000046000000}"/>
    <hyperlink ref="P164" r:id="rId72" xr:uid="{00000000-0004-0000-0100-000047000000}"/>
    <hyperlink ref="P165" r:id="rId73" xr:uid="{00000000-0004-0000-0100-000048000000}"/>
    <hyperlink ref="P170" r:id="rId74" xr:uid="{00000000-0004-0000-0100-000049000000}"/>
    <hyperlink ref="P175" r:id="rId75" xr:uid="{00000000-0004-0000-0100-00004A000000}"/>
    <hyperlink ref="P176" r:id="rId76" xr:uid="{00000000-0004-0000-0100-00004B000000}"/>
    <hyperlink ref="P177" r:id="rId77" xr:uid="{00000000-0004-0000-0100-00004C000000}"/>
    <hyperlink ref="P178" r:id="rId78" xr:uid="{00000000-0004-0000-0100-00004D000000}"/>
    <hyperlink ref="P181" r:id="rId79" xr:uid="{00000000-0004-0000-0100-00004E000000}"/>
    <hyperlink ref="P182" r:id="rId80" xr:uid="{00000000-0004-0000-0100-00004F000000}"/>
    <hyperlink ref="P183" r:id="rId81" xr:uid="{00000000-0004-0000-0100-000050000000}"/>
    <hyperlink ref="P184" r:id="rId82" xr:uid="{00000000-0004-0000-0100-000051000000}"/>
    <hyperlink ref="P186" r:id="rId83" xr:uid="{00000000-0004-0000-0100-000052000000}"/>
    <hyperlink ref="P187" r:id="rId84" xr:uid="{00000000-0004-0000-0100-000053000000}"/>
    <hyperlink ref="P188" r:id="rId85" xr:uid="{00000000-0004-0000-0100-000054000000}"/>
    <hyperlink ref="P191" r:id="rId86" xr:uid="{00000000-0004-0000-0100-000055000000}"/>
    <hyperlink ref="P192" r:id="rId87" xr:uid="{00000000-0004-0000-0100-000056000000}"/>
    <hyperlink ref="P195" r:id="rId88" xr:uid="{00000000-0004-0000-0100-000057000000}"/>
    <hyperlink ref="P196" r:id="rId89" xr:uid="{00000000-0004-0000-0100-000058000000}"/>
    <hyperlink ref="P199" r:id="rId90" xr:uid="{00000000-0004-0000-0100-000059000000}"/>
    <hyperlink ref="P200" r:id="rId91" xr:uid="{00000000-0004-0000-0100-00005A000000}"/>
    <hyperlink ref="P201" r:id="rId92" xr:uid="{00000000-0004-0000-0100-00005B000000}"/>
    <hyperlink ref="P202" r:id="rId93" xr:uid="{00000000-0004-0000-0100-00005C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Graphs 1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2023-01-21T03:30:29Z</dcterms:created>
  <dcterms:modified xsi:type="dcterms:W3CDTF">2024-09-28T05:29:07Z</dcterms:modified>
</cp:coreProperties>
</file>