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9CA727B-B981-4615-8C2D-5528608FEA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3" r:id="rId1"/>
    <sheet name="A (old)" sheetId="1" r:id="rId2"/>
    <sheet name="BAV" sheetId="2" r:id="rId3"/>
  </sheets>
  <calcPr calcId="181029"/>
</workbook>
</file>

<file path=xl/calcChain.xml><?xml version="1.0" encoding="utf-8"?>
<calcChain xmlns="http://schemas.openxmlformats.org/spreadsheetml/2006/main">
  <c r="E160" i="3" l="1"/>
  <c r="F160" i="3" s="1"/>
  <c r="G160" i="3" s="1"/>
  <c r="K160" i="3" s="1"/>
  <c r="Q160" i="3"/>
  <c r="E274" i="3"/>
  <c r="F274" i="3" s="1"/>
  <c r="G274" i="3" s="1"/>
  <c r="K274" i="3" s="1"/>
  <c r="Q274" i="3"/>
  <c r="E275" i="3"/>
  <c r="F275" i="3" s="1"/>
  <c r="G275" i="3" s="1"/>
  <c r="K275" i="3" s="1"/>
  <c r="Q275" i="3"/>
  <c r="E276" i="3"/>
  <c r="F276" i="3" s="1"/>
  <c r="G276" i="3" s="1"/>
  <c r="K276" i="3" s="1"/>
  <c r="Q276" i="3"/>
  <c r="F14" i="3"/>
  <c r="E272" i="3"/>
  <c r="F272" i="3" s="1"/>
  <c r="G272" i="3" s="1"/>
  <c r="K272" i="3" s="1"/>
  <c r="Q272" i="3"/>
  <c r="E273" i="3"/>
  <c r="F273" i="3"/>
  <c r="G273" i="3" s="1"/>
  <c r="K273" i="3" s="1"/>
  <c r="Q273" i="3"/>
  <c r="E269" i="3"/>
  <c r="F269" i="3" s="1"/>
  <c r="G269" i="3" s="1"/>
  <c r="K269" i="3" s="1"/>
  <c r="Q269" i="3"/>
  <c r="E270" i="3"/>
  <c r="F270" i="3" s="1"/>
  <c r="G270" i="3" s="1"/>
  <c r="K270" i="3" s="1"/>
  <c r="Q270" i="3"/>
  <c r="E271" i="3"/>
  <c r="F271" i="3" s="1"/>
  <c r="G271" i="3" s="1"/>
  <c r="K271" i="3" s="1"/>
  <c r="Q271" i="3"/>
  <c r="E265" i="3"/>
  <c r="F265" i="3" s="1"/>
  <c r="G265" i="3" s="1"/>
  <c r="K265" i="3" s="1"/>
  <c r="Q265" i="3"/>
  <c r="Q266" i="3"/>
  <c r="Q267" i="3"/>
  <c r="E268" i="3"/>
  <c r="F268" i="3" s="1"/>
  <c r="G268" i="3" s="1"/>
  <c r="K268" i="3" s="1"/>
  <c r="Q268" i="3"/>
  <c r="Q262" i="3"/>
  <c r="E263" i="3"/>
  <c r="F263" i="3" s="1"/>
  <c r="G263" i="3" s="1"/>
  <c r="K263" i="3" s="1"/>
  <c r="Q263" i="3"/>
  <c r="Q264" i="3"/>
  <c r="E262" i="3"/>
  <c r="F262" i="3" s="1"/>
  <c r="C9" i="3"/>
  <c r="D9" i="3"/>
  <c r="C17" i="3"/>
  <c r="E21" i="3"/>
  <c r="F21" i="3" s="1"/>
  <c r="G21" i="3" s="1"/>
  <c r="H21" i="3" s="1"/>
  <c r="Q22" i="3"/>
  <c r="E23" i="3"/>
  <c r="F23" i="3" s="1"/>
  <c r="G23" i="3" s="1"/>
  <c r="H23" i="3" s="1"/>
  <c r="Q23" i="3"/>
  <c r="E24" i="3"/>
  <c r="F24" i="3" s="1"/>
  <c r="G24" i="3" s="1"/>
  <c r="H24" i="3" s="1"/>
  <c r="Q24" i="3"/>
  <c r="E25" i="3"/>
  <c r="F25" i="3" s="1"/>
  <c r="G25" i="3" s="1"/>
  <c r="H25" i="3" s="1"/>
  <c r="Q25" i="3"/>
  <c r="E26" i="3"/>
  <c r="F26" i="3" s="1"/>
  <c r="G26" i="3" s="1"/>
  <c r="H26" i="3" s="1"/>
  <c r="Q26" i="3"/>
  <c r="E27" i="3"/>
  <c r="F27" i="3" s="1"/>
  <c r="G27" i="3" s="1"/>
  <c r="H27" i="3" s="1"/>
  <c r="Q27" i="3"/>
  <c r="Q28" i="3"/>
  <c r="E29" i="3"/>
  <c r="F29" i="3" s="1"/>
  <c r="G29" i="3" s="1"/>
  <c r="H29" i="3" s="1"/>
  <c r="Q29" i="3"/>
  <c r="E30" i="3"/>
  <c r="F30" i="3" s="1"/>
  <c r="G30" i="3" s="1"/>
  <c r="H30" i="3" s="1"/>
  <c r="Q30" i="3"/>
  <c r="Q31" i="3"/>
  <c r="Q32" i="3"/>
  <c r="E33" i="3"/>
  <c r="F33" i="3" s="1"/>
  <c r="G33" i="3" s="1"/>
  <c r="H33" i="3" s="1"/>
  <c r="Q33" i="3"/>
  <c r="Q34" i="3"/>
  <c r="E35" i="3"/>
  <c r="F35" i="3" s="1"/>
  <c r="G35" i="3" s="1"/>
  <c r="H35" i="3" s="1"/>
  <c r="Q35" i="3"/>
  <c r="E36" i="3"/>
  <c r="F36" i="3" s="1"/>
  <c r="G36" i="3" s="1"/>
  <c r="H36" i="3" s="1"/>
  <c r="Q36" i="3"/>
  <c r="Q37" i="3"/>
  <c r="Q38" i="3"/>
  <c r="E39" i="3"/>
  <c r="F39" i="3" s="1"/>
  <c r="G39" i="3" s="1"/>
  <c r="H39" i="3" s="1"/>
  <c r="Q39" i="3"/>
  <c r="E40" i="3"/>
  <c r="F40" i="3" s="1"/>
  <c r="G40" i="3" s="1"/>
  <c r="H40" i="3" s="1"/>
  <c r="Q40" i="3"/>
  <c r="E41" i="3"/>
  <c r="F41" i="3" s="1"/>
  <c r="G41" i="3" s="1"/>
  <c r="H41" i="3" s="1"/>
  <c r="Q41" i="3"/>
  <c r="E42" i="3"/>
  <c r="F42" i="3" s="1"/>
  <c r="G42" i="3" s="1"/>
  <c r="H42" i="3" s="1"/>
  <c r="Q42" i="3"/>
  <c r="Q43" i="3"/>
  <c r="E44" i="3"/>
  <c r="F44" i="3" s="1"/>
  <c r="G44" i="3" s="1"/>
  <c r="H44" i="3" s="1"/>
  <c r="Q44" i="3"/>
  <c r="E45" i="3"/>
  <c r="F45" i="3" s="1"/>
  <c r="G45" i="3" s="1"/>
  <c r="H45" i="3" s="1"/>
  <c r="Q45" i="3"/>
  <c r="E46" i="3"/>
  <c r="F46" i="3" s="1"/>
  <c r="G46" i="3" s="1"/>
  <c r="H46" i="3" s="1"/>
  <c r="Q46" i="3"/>
  <c r="E47" i="3"/>
  <c r="F47" i="3" s="1"/>
  <c r="G47" i="3" s="1"/>
  <c r="H47" i="3" s="1"/>
  <c r="Q47" i="3"/>
  <c r="E48" i="3"/>
  <c r="F48" i="3" s="1"/>
  <c r="G48" i="3" s="1"/>
  <c r="I48" i="3" s="1"/>
  <c r="Q48" i="3"/>
  <c r="E49" i="3"/>
  <c r="F49" i="3" s="1"/>
  <c r="Q49" i="3"/>
  <c r="E50" i="3"/>
  <c r="F50" i="3" s="1"/>
  <c r="G50" i="3" s="1"/>
  <c r="I50" i="3" s="1"/>
  <c r="Q50" i="3"/>
  <c r="E51" i="3"/>
  <c r="F51" i="3" s="1"/>
  <c r="G51" i="3" s="1"/>
  <c r="I51" i="3" s="1"/>
  <c r="Q51" i="3"/>
  <c r="E52" i="3"/>
  <c r="F52" i="3" s="1"/>
  <c r="G52" i="3" s="1"/>
  <c r="I52" i="3" s="1"/>
  <c r="Q52" i="3"/>
  <c r="E53" i="3"/>
  <c r="F53" i="3" s="1"/>
  <c r="G53" i="3" s="1"/>
  <c r="I53" i="3" s="1"/>
  <c r="Q53" i="3"/>
  <c r="E54" i="3"/>
  <c r="F54" i="3" s="1"/>
  <c r="G54" i="3" s="1"/>
  <c r="I54" i="3" s="1"/>
  <c r="Q54" i="3"/>
  <c r="E55" i="3"/>
  <c r="F55" i="3" s="1"/>
  <c r="G55" i="3" s="1"/>
  <c r="I55" i="3" s="1"/>
  <c r="Q55" i="3"/>
  <c r="Q56" i="3"/>
  <c r="E57" i="3"/>
  <c r="F57" i="3"/>
  <c r="G57" i="3" s="1"/>
  <c r="I57" i="3" s="1"/>
  <c r="Q57" i="3"/>
  <c r="E58" i="3"/>
  <c r="F58" i="3" s="1"/>
  <c r="G58" i="3" s="1"/>
  <c r="I58" i="3" s="1"/>
  <c r="Q58" i="3"/>
  <c r="E59" i="3"/>
  <c r="F59" i="3" s="1"/>
  <c r="G59" i="3" s="1"/>
  <c r="I59" i="3" s="1"/>
  <c r="Q59" i="3"/>
  <c r="E60" i="3"/>
  <c r="F60" i="3" s="1"/>
  <c r="G60" i="3" s="1"/>
  <c r="I60" i="3" s="1"/>
  <c r="Q60" i="3"/>
  <c r="Q61" i="3"/>
  <c r="E62" i="3"/>
  <c r="E49" i="2" s="1"/>
  <c r="Q62" i="3"/>
  <c r="E63" i="3"/>
  <c r="F63" i="3" s="1"/>
  <c r="G63" i="3" s="1"/>
  <c r="I63" i="3" s="1"/>
  <c r="Q63" i="3"/>
  <c r="E64" i="3"/>
  <c r="F64" i="3" s="1"/>
  <c r="G64" i="3" s="1"/>
  <c r="J64" i="3" s="1"/>
  <c r="Q64" i="3"/>
  <c r="E65" i="3"/>
  <c r="F65" i="3" s="1"/>
  <c r="G65" i="3" s="1"/>
  <c r="I65" i="3" s="1"/>
  <c r="Q65" i="3"/>
  <c r="E66" i="3"/>
  <c r="F66" i="3" s="1"/>
  <c r="G66" i="3" s="1"/>
  <c r="J66" i="3" s="1"/>
  <c r="Q66" i="3"/>
  <c r="Q67" i="3"/>
  <c r="E68" i="3"/>
  <c r="F68" i="3" s="1"/>
  <c r="G68" i="3" s="1"/>
  <c r="I68" i="3" s="1"/>
  <c r="Q68" i="3"/>
  <c r="E69" i="3"/>
  <c r="F69" i="3" s="1"/>
  <c r="G69" i="3" s="1"/>
  <c r="I69" i="3" s="1"/>
  <c r="Q69" i="3"/>
  <c r="E70" i="3"/>
  <c r="F70" i="3" s="1"/>
  <c r="G70" i="3" s="1"/>
  <c r="I70" i="3" s="1"/>
  <c r="Q70" i="3"/>
  <c r="E71" i="3"/>
  <c r="F71" i="3" s="1"/>
  <c r="G71" i="3" s="1"/>
  <c r="I71" i="3" s="1"/>
  <c r="Q71" i="3"/>
  <c r="E72" i="3"/>
  <c r="F72" i="3" s="1"/>
  <c r="G72" i="3" s="1"/>
  <c r="I72" i="3" s="1"/>
  <c r="Q72" i="3"/>
  <c r="Q73" i="3"/>
  <c r="E74" i="3"/>
  <c r="E61" i="2" s="1"/>
  <c r="Q74" i="3"/>
  <c r="E75" i="3"/>
  <c r="F75" i="3" s="1"/>
  <c r="G75" i="3" s="1"/>
  <c r="I75" i="3" s="1"/>
  <c r="Q75" i="3"/>
  <c r="E76" i="3"/>
  <c r="F76" i="3" s="1"/>
  <c r="G76" i="3" s="1"/>
  <c r="I76" i="3" s="1"/>
  <c r="Q76" i="3"/>
  <c r="E77" i="3"/>
  <c r="F77" i="3" s="1"/>
  <c r="G77" i="3" s="1"/>
  <c r="J77" i="3" s="1"/>
  <c r="Q77" i="3"/>
  <c r="E78" i="3"/>
  <c r="F78" i="3" s="1"/>
  <c r="G78" i="3" s="1"/>
  <c r="I78" i="3" s="1"/>
  <c r="Q78" i="3"/>
  <c r="E79" i="3"/>
  <c r="F79" i="3" s="1"/>
  <c r="G79" i="3" s="1"/>
  <c r="J79" i="3" s="1"/>
  <c r="Q79" i="3"/>
  <c r="E80" i="3"/>
  <c r="F80" i="3" s="1"/>
  <c r="G80" i="3" s="1"/>
  <c r="J80" i="3" s="1"/>
  <c r="Q80" i="3"/>
  <c r="E81" i="3"/>
  <c r="F81" i="3" s="1"/>
  <c r="G81" i="3" s="1"/>
  <c r="I81" i="3" s="1"/>
  <c r="Q81" i="3"/>
  <c r="E82" i="3"/>
  <c r="F82" i="3" s="1"/>
  <c r="G82" i="3" s="1"/>
  <c r="I82" i="3" s="1"/>
  <c r="Q82" i="3"/>
  <c r="E83" i="3"/>
  <c r="F83" i="3" s="1"/>
  <c r="G83" i="3" s="1"/>
  <c r="J83" i="3" s="1"/>
  <c r="Q83" i="3"/>
  <c r="E84" i="3"/>
  <c r="F84" i="3" s="1"/>
  <c r="G84" i="3" s="1"/>
  <c r="I84" i="3" s="1"/>
  <c r="Q84" i="3"/>
  <c r="E85" i="3"/>
  <c r="F85" i="3" s="1"/>
  <c r="G85" i="3" s="1"/>
  <c r="J85" i="3" s="1"/>
  <c r="Q85" i="3"/>
  <c r="E86" i="3"/>
  <c r="F86" i="3" s="1"/>
  <c r="G86" i="3" s="1"/>
  <c r="I86" i="3" s="1"/>
  <c r="Q86" i="3"/>
  <c r="E87" i="3"/>
  <c r="F87" i="3" s="1"/>
  <c r="G87" i="3" s="1"/>
  <c r="J87" i="3" s="1"/>
  <c r="Q87" i="3"/>
  <c r="E88" i="3"/>
  <c r="F88" i="3" s="1"/>
  <c r="G88" i="3" s="1"/>
  <c r="J88" i="3" s="1"/>
  <c r="Q88" i="3"/>
  <c r="E89" i="3"/>
  <c r="F89" i="3" s="1"/>
  <c r="G89" i="3" s="1"/>
  <c r="J89" i="3" s="1"/>
  <c r="Q89" i="3"/>
  <c r="E90" i="3"/>
  <c r="F90" i="3" s="1"/>
  <c r="G90" i="3" s="1"/>
  <c r="I90" i="3" s="1"/>
  <c r="Q90" i="3"/>
  <c r="E91" i="3"/>
  <c r="F91" i="3" s="1"/>
  <c r="G91" i="3" s="1"/>
  <c r="J91" i="3" s="1"/>
  <c r="Q91" i="3"/>
  <c r="E92" i="3"/>
  <c r="F92" i="3" s="1"/>
  <c r="G92" i="3" s="1"/>
  <c r="I92" i="3" s="1"/>
  <c r="Q92" i="3"/>
  <c r="E93" i="3"/>
  <c r="F93" i="3" s="1"/>
  <c r="G93" i="3" s="1"/>
  <c r="J93" i="3" s="1"/>
  <c r="Q93" i="3"/>
  <c r="E94" i="3"/>
  <c r="F94" i="3" s="1"/>
  <c r="G94" i="3" s="1"/>
  <c r="I94" i="3" s="1"/>
  <c r="Q94" i="3"/>
  <c r="E95" i="3"/>
  <c r="F95" i="3" s="1"/>
  <c r="G95" i="3" s="1"/>
  <c r="I95" i="3" s="1"/>
  <c r="Q95" i="3"/>
  <c r="E96" i="3"/>
  <c r="F96" i="3" s="1"/>
  <c r="G96" i="3" s="1"/>
  <c r="I96" i="3" s="1"/>
  <c r="Q96" i="3"/>
  <c r="E97" i="3"/>
  <c r="F97" i="3" s="1"/>
  <c r="G97" i="3" s="1"/>
  <c r="I97" i="3" s="1"/>
  <c r="Q97" i="3"/>
  <c r="E98" i="3"/>
  <c r="F98" i="3" s="1"/>
  <c r="G98" i="3" s="1"/>
  <c r="I98" i="3" s="1"/>
  <c r="Q98" i="3"/>
  <c r="E99" i="3"/>
  <c r="F99" i="3" s="1"/>
  <c r="G99" i="3" s="1"/>
  <c r="I99" i="3" s="1"/>
  <c r="Q99" i="3"/>
  <c r="E100" i="3"/>
  <c r="F100" i="3" s="1"/>
  <c r="Q100" i="3"/>
  <c r="E101" i="3"/>
  <c r="F101" i="3" s="1"/>
  <c r="Q101" i="3"/>
  <c r="E102" i="3"/>
  <c r="F102" i="3" s="1"/>
  <c r="Q102" i="3"/>
  <c r="E103" i="3"/>
  <c r="F103" i="3" s="1"/>
  <c r="Q103" i="3"/>
  <c r="E104" i="3"/>
  <c r="F104" i="3" s="1"/>
  <c r="Q104" i="3"/>
  <c r="E105" i="3"/>
  <c r="F105" i="3" s="1"/>
  <c r="Q105" i="3"/>
  <c r="E106" i="3"/>
  <c r="F106" i="3" s="1"/>
  <c r="Q106" i="3"/>
  <c r="E107" i="3"/>
  <c r="F107" i="3" s="1"/>
  <c r="G107" i="3" s="1"/>
  <c r="I107" i="3" s="1"/>
  <c r="Q107" i="3"/>
  <c r="E108" i="3"/>
  <c r="F108" i="3" s="1"/>
  <c r="G108" i="3" s="1"/>
  <c r="K108" i="3" s="1"/>
  <c r="Q108" i="3"/>
  <c r="E109" i="3"/>
  <c r="F109" i="3" s="1"/>
  <c r="G109" i="3" s="1"/>
  <c r="K109" i="3" s="1"/>
  <c r="Q109" i="3"/>
  <c r="E110" i="3"/>
  <c r="F110" i="3" s="1"/>
  <c r="G110" i="3" s="1"/>
  <c r="K110" i="3" s="1"/>
  <c r="Q110" i="3"/>
  <c r="E111" i="3"/>
  <c r="F111" i="3" s="1"/>
  <c r="G111" i="3" s="1"/>
  <c r="K111" i="3" s="1"/>
  <c r="Q111" i="3"/>
  <c r="E112" i="3"/>
  <c r="F112" i="3" s="1"/>
  <c r="G112" i="3" s="1"/>
  <c r="K112" i="3" s="1"/>
  <c r="Q112" i="3"/>
  <c r="E113" i="3"/>
  <c r="F113" i="3" s="1"/>
  <c r="G113" i="3" s="1"/>
  <c r="I113" i="3" s="1"/>
  <c r="Q113" i="3"/>
  <c r="E114" i="3"/>
  <c r="F114" i="3" s="1"/>
  <c r="G114" i="3" s="1"/>
  <c r="K114" i="3" s="1"/>
  <c r="Q114" i="3"/>
  <c r="E115" i="3"/>
  <c r="F115" i="3" s="1"/>
  <c r="G115" i="3" s="1"/>
  <c r="K115" i="3" s="1"/>
  <c r="Q115" i="3"/>
  <c r="E116" i="3"/>
  <c r="F116" i="3" s="1"/>
  <c r="G116" i="3" s="1"/>
  <c r="J116" i="3" s="1"/>
  <c r="Q116" i="3"/>
  <c r="E117" i="3"/>
  <c r="F117" i="3" s="1"/>
  <c r="G117" i="3" s="1"/>
  <c r="J117" i="3" s="1"/>
  <c r="Q117" i="3"/>
  <c r="E118" i="3"/>
  <c r="F118" i="3" s="1"/>
  <c r="G118" i="3" s="1"/>
  <c r="J118" i="3" s="1"/>
  <c r="Q118" i="3"/>
  <c r="E119" i="3"/>
  <c r="F119" i="3" s="1"/>
  <c r="G119" i="3" s="1"/>
  <c r="K119" i="3" s="1"/>
  <c r="Q119" i="3"/>
  <c r="E120" i="3"/>
  <c r="F120" i="3" s="1"/>
  <c r="G120" i="3" s="1"/>
  <c r="J120" i="3" s="1"/>
  <c r="Q120" i="3"/>
  <c r="E121" i="3"/>
  <c r="F121" i="3" s="1"/>
  <c r="G121" i="3" s="1"/>
  <c r="J121" i="3" s="1"/>
  <c r="Q121" i="3"/>
  <c r="E122" i="3"/>
  <c r="E100" i="2" s="1"/>
  <c r="Q122" i="3"/>
  <c r="E123" i="3"/>
  <c r="F123" i="3" s="1"/>
  <c r="G123" i="3" s="1"/>
  <c r="I123" i="3" s="1"/>
  <c r="Q123" i="3"/>
  <c r="E124" i="3"/>
  <c r="F124" i="3" s="1"/>
  <c r="G124" i="3" s="1"/>
  <c r="J124" i="3" s="1"/>
  <c r="Q124" i="3"/>
  <c r="E125" i="3"/>
  <c r="F125" i="3" s="1"/>
  <c r="G125" i="3" s="1"/>
  <c r="J125" i="3" s="1"/>
  <c r="Q125" i="3"/>
  <c r="E126" i="3"/>
  <c r="F126" i="3" s="1"/>
  <c r="G126" i="3" s="1"/>
  <c r="J126" i="3" s="1"/>
  <c r="Q126" i="3"/>
  <c r="E127" i="3"/>
  <c r="F127" i="3" s="1"/>
  <c r="G127" i="3" s="1"/>
  <c r="J127" i="3" s="1"/>
  <c r="Q127" i="3"/>
  <c r="E128" i="3"/>
  <c r="F128" i="3" s="1"/>
  <c r="G128" i="3" s="1"/>
  <c r="K128" i="3" s="1"/>
  <c r="Q128" i="3"/>
  <c r="E129" i="3"/>
  <c r="E107" i="2" s="1"/>
  <c r="Q129" i="3"/>
  <c r="E130" i="3"/>
  <c r="F130" i="3" s="1"/>
  <c r="G130" i="3" s="1"/>
  <c r="K130" i="3" s="1"/>
  <c r="Q130" i="3"/>
  <c r="E131" i="3"/>
  <c r="F131" i="3" s="1"/>
  <c r="G131" i="3" s="1"/>
  <c r="J131" i="3" s="1"/>
  <c r="Q131" i="3"/>
  <c r="E132" i="3"/>
  <c r="F132" i="3" s="1"/>
  <c r="G132" i="3" s="1"/>
  <c r="K132" i="3" s="1"/>
  <c r="Q132" i="3"/>
  <c r="E133" i="3"/>
  <c r="F133" i="3" s="1"/>
  <c r="G133" i="3" s="1"/>
  <c r="J133" i="3" s="1"/>
  <c r="Q133" i="3"/>
  <c r="E134" i="3"/>
  <c r="F134" i="3" s="1"/>
  <c r="G134" i="3" s="1"/>
  <c r="J134" i="3" s="1"/>
  <c r="Q134" i="3"/>
  <c r="E135" i="3"/>
  <c r="F135" i="3" s="1"/>
  <c r="G135" i="3" s="1"/>
  <c r="J135" i="3" s="1"/>
  <c r="Q135" i="3"/>
  <c r="E136" i="3"/>
  <c r="F136" i="3" s="1"/>
  <c r="G136" i="3" s="1"/>
  <c r="J136" i="3" s="1"/>
  <c r="Q136" i="3"/>
  <c r="E137" i="3"/>
  <c r="F137" i="3" s="1"/>
  <c r="G137" i="3" s="1"/>
  <c r="J137" i="3" s="1"/>
  <c r="Q137" i="3"/>
  <c r="E138" i="3"/>
  <c r="F138" i="3" s="1"/>
  <c r="G138" i="3" s="1"/>
  <c r="J138" i="3" s="1"/>
  <c r="Q138" i="3"/>
  <c r="E139" i="3"/>
  <c r="F139" i="3" s="1"/>
  <c r="G139" i="3" s="1"/>
  <c r="J139" i="3" s="1"/>
  <c r="Q139" i="3"/>
  <c r="E140" i="3"/>
  <c r="E175" i="2" s="1"/>
  <c r="Q140" i="3"/>
  <c r="E141" i="3"/>
  <c r="F141" i="3" s="1"/>
  <c r="G141" i="3" s="1"/>
  <c r="I141" i="3" s="1"/>
  <c r="Q141" i="3"/>
  <c r="E142" i="3"/>
  <c r="F142" i="3" s="1"/>
  <c r="G142" i="3" s="1"/>
  <c r="J142" i="3" s="1"/>
  <c r="Q142" i="3"/>
  <c r="E143" i="3"/>
  <c r="F143" i="3" s="1"/>
  <c r="G143" i="3" s="1"/>
  <c r="J143" i="3" s="1"/>
  <c r="Q143" i="3"/>
  <c r="E144" i="3"/>
  <c r="F144" i="3" s="1"/>
  <c r="G144" i="3" s="1"/>
  <c r="K144" i="3" s="1"/>
  <c r="Q144" i="3"/>
  <c r="E145" i="3"/>
  <c r="F145" i="3" s="1"/>
  <c r="G145" i="3" s="1"/>
  <c r="K145" i="3" s="1"/>
  <c r="Q145" i="3"/>
  <c r="E146" i="3"/>
  <c r="F146" i="3" s="1"/>
  <c r="G146" i="3" s="1"/>
  <c r="K146" i="3" s="1"/>
  <c r="Q146" i="3"/>
  <c r="E147" i="3"/>
  <c r="F147" i="3" s="1"/>
  <c r="G147" i="3" s="1"/>
  <c r="J147" i="3" s="1"/>
  <c r="Q147" i="3"/>
  <c r="E148" i="3"/>
  <c r="F148" i="3" s="1"/>
  <c r="G148" i="3" s="1"/>
  <c r="K148" i="3" s="1"/>
  <c r="Q148" i="3"/>
  <c r="E149" i="3"/>
  <c r="F149" i="3" s="1"/>
  <c r="G149" i="3" s="1"/>
  <c r="J149" i="3" s="1"/>
  <c r="Q149" i="3"/>
  <c r="E150" i="3"/>
  <c r="F150" i="3" s="1"/>
  <c r="G150" i="3" s="1"/>
  <c r="K150" i="3" s="1"/>
  <c r="Q150" i="3"/>
  <c r="E151" i="3"/>
  <c r="F151" i="3" s="1"/>
  <c r="G151" i="3" s="1"/>
  <c r="K151" i="3" s="1"/>
  <c r="Q151" i="3"/>
  <c r="E152" i="3"/>
  <c r="F152" i="3" s="1"/>
  <c r="G152" i="3" s="1"/>
  <c r="J152" i="3" s="1"/>
  <c r="Q152" i="3"/>
  <c r="E153" i="3"/>
  <c r="F153" i="3" s="1"/>
  <c r="G153" i="3" s="1"/>
  <c r="J153" i="3" s="1"/>
  <c r="Q153" i="3"/>
  <c r="E154" i="3"/>
  <c r="F154" i="3" s="1"/>
  <c r="G154" i="3" s="1"/>
  <c r="K154" i="3" s="1"/>
  <c r="Q154" i="3"/>
  <c r="E155" i="3"/>
  <c r="F155" i="3" s="1"/>
  <c r="G155" i="3" s="1"/>
  <c r="K155" i="3" s="1"/>
  <c r="Q155" i="3"/>
  <c r="E156" i="3"/>
  <c r="F156" i="3" s="1"/>
  <c r="G156" i="3" s="1"/>
  <c r="J156" i="3" s="1"/>
  <c r="Q156" i="3"/>
  <c r="E157" i="3"/>
  <c r="F157" i="3" s="1"/>
  <c r="G157" i="3" s="1"/>
  <c r="J157" i="3" s="1"/>
  <c r="Q157" i="3"/>
  <c r="E158" i="3"/>
  <c r="F158" i="3" s="1"/>
  <c r="G158" i="3" s="1"/>
  <c r="K158" i="3" s="1"/>
  <c r="Q158" i="3"/>
  <c r="E159" i="3"/>
  <c r="F159" i="3" s="1"/>
  <c r="G159" i="3" s="1"/>
  <c r="J159" i="3" s="1"/>
  <c r="Q159" i="3"/>
  <c r="E161" i="3"/>
  <c r="F161" i="3" s="1"/>
  <c r="G161" i="3" s="1"/>
  <c r="J161" i="3" s="1"/>
  <c r="Q161" i="3"/>
  <c r="E162" i="3"/>
  <c r="F162" i="3" s="1"/>
  <c r="G162" i="3" s="1"/>
  <c r="J162" i="3" s="1"/>
  <c r="Q162" i="3"/>
  <c r="E163" i="3"/>
  <c r="F163" i="3" s="1"/>
  <c r="G163" i="3" s="1"/>
  <c r="J163" i="3" s="1"/>
  <c r="Q163" i="3"/>
  <c r="E164" i="3"/>
  <c r="F164" i="3" s="1"/>
  <c r="G164" i="3" s="1"/>
  <c r="J164" i="3" s="1"/>
  <c r="Q164" i="3"/>
  <c r="E165" i="3"/>
  <c r="F165" i="3" s="1"/>
  <c r="G165" i="3" s="1"/>
  <c r="J165" i="3" s="1"/>
  <c r="Q165" i="3"/>
  <c r="E166" i="3"/>
  <c r="F166" i="3" s="1"/>
  <c r="G166" i="3" s="1"/>
  <c r="J166" i="3" s="1"/>
  <c r="Q166" i="3"/>
  <c r="E167" i="3"/>
  <c r="F167" i="3" s="1"/>
  <c r="G167" i="3" s="1"/>
  <c r="K167" i="3" s="1"/>
  <c r="Q167" i="3"/>
  <c r="E168" i="3"/>
  <c r="F168" i="3" s="1"/>
  <c r="G168" i="3" s="1"/>
  <c r="K168" i="3" s="1"/>
  <c r="Q168" i="3"/>
  <c r="E169" i="3"/>
  <c r="F169" i="3" s="1"/>
  <c r="G169" i="3" s="1"/>
  <c r="K169" i="3" s="1"/>
  <c r="Q169" i="3"/>
  <c r="E170" i="3"/>
  <c r="F170" i="3" s="1"/>
  <c r="G170" i="3" s="1"/>
  <c r="K170" i="3" s="1"/>
  <c r="Q170" i="3"/>
  <c r="E171" i="3"/>
  <c r="F171" i="3" s="1"/>
  <c r="G171" i="3" s="1"/>
  <c r="K171" i="3" s="1"/>
  <c r="Q171" i="3"/>
  <c r="E172" i="3"/>
  <c r="F172" i="3"/>
  <c r="G172" i="3" s="1"/>
  <c r="J172" i="3" s="1"/>
  <c r="Q172" i="3"/>
  <c r="E173" i="3"/>
  <c r="F173" i="3" s="1"/>
  <c r="G173" i="3" s="1"/>
  <c r="K173" i="3" s="1"/>
  <c r="Q173" i="3"/>
  <c r="E174" i="3"/>
  <c r="F174" i="3" s="1"/>
  <c r="G174" i="3" s="1"/>
  <c r="K174" i="3" s="1"/>
  <c r="Q174" i="3"/>
  <c r="E175" i="3"/>
  <c r="F175" i="3" s="1"/>
  <c r="G175" i="3" s="1"/>
  <c r="J175" i="3" s="1"/>
  <c r="Q175" i="3"/>
  <c r="E176" i="3"/>
  <c r="F176" i="3" s="1"/>
  <c r="G176" i="3" s="1"/>
  <c r="K176" i="3" s="1"/>
  <c r="Q176" i="3"/>
  <c r="E177" i="3"/>
  <c r="F177" i="3" s="1"/>
  <c r="G177" i="3" s="1"/>
  <c r="K177" i="3" s="1"/>
  <c r="Q177" i="3"/>
  <c r="E178" i="3"/>
  <c r="F178" i="3" s="1"/>
  <c r="G178" i="3" s="1"/>
  <c r="K178" i="3" s="1"/>
  <c r="Q178" i="3"/>
  <c r="E179" i="3"/>
  <c r="E131" i="2" s="1"/>
  <c r="Q179" i="3"/>
  <c r="E180" i="3"/>
  <c r="F180" i="3" s="1"/>
  <c r="G180" i="3" s="1"/>
  <c r="K180" i="3" s="1"/>
  <c r="Q180" i="3"/>
  <c r="E181" i="3"/>
  <c r="F181" i="3" s="1"/>
  <c r="G181" i="3" s="1"/>
  <c r="K181" i="3" s="1"/>
  <c r="Q181" i="3"/>
  <c r="E182" i="3"/>
  <c r="F182" i="3" s="1"/>
  <c r="G182" i="3" s="1"/>
  <c r="K182" i="3" s="1"/>
  <c r="Q182" i="3"/>
  <c r="E183" i="3"/>
  <c r="F183" i="3" s="1"/>
  <c r="G183" i="3" s="1"/>
  <c r="K183" i="3" s="1"/>
  <c r="Q183" i="3"/>
  <c r="E184" i="3"/>
  <c r="F184" i="3" s="1"/>
  <c r="G184" i="3" s="1"/>
  <c r="K184" i="3" s="1"/>
  <c r="Q184" i="3"/>
  <c r="E185" i="3"/>
  <c r="E192" i="2" s="1"/>
  <c r="Q185" i="3"/>
  <c r="E186" i="3"/>
  <c r="F186" i="3" s="1"/>
  <c r="G186" i="3" s="1"/>
  <c r="K186" i="3" s="1"/>
  <c r="Q186" i="3"/>
  <c r="E187" i="3"/>
  <c r="F187" i="3" s="1"/>
  <c r="G187" i="3" s="1"/>
  <c r="J187" i="3" s="1"/>
  <c r="Q187" i="3"/>
  <c r="E188" i="3"/>
  <c r="F188" i="3" s="1"/>
  <c r="G188" i="3" s="1"/>
  <c r="J188" i="3" s="1"/>
  <c r="Q188" i="3"/>
  <c r="E189" i="3"/>
  <c r="F189" i="3" s="1"/>
  <c r="G189" i="3" s="1"/>
  <c r="J189" i="3" s="1"/>
  <c r="Q189" i="3"/>
  <c r="E190" i="3"/>
  <c r="F190" i="3" s="1"/>
  <c r="G190" i="3" s="1"/>
  <c r="I190" i="3" s="1"/>
  <c r="Q190" i="3"/>
  <c r="E191" i="3"/>
  <c r="F191" i="3" s="1"/>
  <c r="G191" i="3" s="1"/>
  <c r="K191" i="3" s="1"/>
  <c r="Q191" i="3"/>
  <c r="E192" i="3"/>
  <c r="F192" i="3" s="1"/>
  <c r="G192" i="3" s="1"/>
  <c r="J192" i="3" s="1"/>
  <c r="Q192" i="3"/>
  <c r="E193" i="3"/>
  <c r="F193" i="3" s="1"/>
  <c r="G193" i="3" s="1"/>
  <c r="J193" i="3" s="1"/>
  <c r="Q193" i="3"/>
  <c r="E194" i="3"/>
  <c r="F194" i="3" s="1"/>
  <c r="G194" i="3" s="1"/>
  <c r="K194" i="3" s="1"/>
  <c r="Q194" i="3"/>
  <c r="E195" i="3"/>
  <c r="F195" i="3" s="1"/>
  <c r="G195" i="3" s="1"/>
  <c r="K195" i="3" s="1"/>
  <c r="Q195" i="3"/>
  <c r="E196" i="3"/>
  <c r="F196" i="3" s="1"/>
  <c r="G196" i="3" s="1"/>
  <c r="J196" i="3" s="1"/>
  <c r="Q196" i="3"/>
  <c r="E197" i="3"/>
  <c r="F197" i="3" s="1"/>
  <c r="G197" i="3" s="1"/>
  <c r="J197" i="3" s="1"/>
  <c r="Q197" i="3"/>
  <c r="E198" i="3"/>
  <c r="F198" i="3" s="1"/>
  <c r="G198" i="3" s="1"/>
  <c r="J198" i="3" s="1"/>
  <c r="Q198" i="3"/>
  <c r="E199" i="3"/>
  <c r="F199" i="3" s="1"/>
  <c r="G199" i="3" s="1"/>
  <c r="J199" i="3"/>
  <c r="Q199" i="3"/>
  <c r="E200" i="3"/>
  <c r="F200" i="3" s="1"/>
  <c r="G200" i="3" s="1"/>
  <c r="J200" i="3" s="1"/>
  <c r="Q200" i="3"/>
  <c r="E201" i="3"/>
  <c r="F201" i="3" s="1"/>
  <c r="G201" i="3" s="1"/>
  <c r="J201" i="3" s="1"/>
  <c r="Q201" i="3"/>
  <c r="E202" i="3"/>
  <c r="F202" i="3" s="1"/>
  <c r="G202" i="3" s="1"/>
  <c r="J202" i="3" s="1"/>
  <c r="Q202" i="3"/>
  <c r="E203" i="3"/>
  <c r="F203" i="3" s="1"/>
  <c r="G203" i="3" s="1"/>
  <c r="J203" i="3" s="1"/>
  <c r="Q203" i="3"/>
  <c r="E204" i="3"/>
  <c r="F204" i="3" s="1"/>
  <c r="G204" i="3" s="1"/>
  <c r="J204" i="3" s="1"/>
  <c r="Q204" i="3"/>
  <c r="E205" i="3"/>
  <c r="F205" i="3" s="1"/>
  <c r="G205" i="3" s="1"/>
  <c r="K205" i="3" s="1"/>
  <c r="Q205" i="3"/>
  <c r="E206" i="3"/>
  <c r="F206" i="3" s="1"/>
  <c r="G206" i="3" s="1"/>
  <c r="J206" i="3" s="1"/>
  <c r="Q206" i="3"/>
  <c r="E207" i="3"/>
  <c r="F207" i="3" s="1"/>
  <c r="G207" i="3" s="1"/>
  <c r="J207" i="3" s="1"/>
  <c r="Q207" i="3"/>
  <c r="E208" i="3"/>
  <c r="F208" i="3" s="1"/>
  <c r="G208" i="3" s="1"/>
  <c r="J208" i="3" s="1"/>
  <c r="Q208" i="3"/>
  <c r="E209" i="3"/>
  <c r="F209" i="3"/>
  <c r="G209" i="3" s="1"/>
  <c r="K209" i="3" s="1"/>
  <c r="Q209" i="3"/>
  <c r="E210" i="3"/>
  <c r="F210" i="3" s="1"/>
  <c r="G210" i="3" s="1"/>
  <c r="J210" i="3" s="1"/>
  <c r="Q210" i="3"/>
  <c r="E211" i="3"/>
  <c r="F211" i="3" s="1"/>
  <c r="G211" i="3" s="1"/>
  <c r="J211" i="3" s="1"/>
  <c r="Q211" i="3"/>
  <c r="E212" i="3"/>
  <c r="F212" i="3" s="1"/>
  <c r="G212" i="3" s="1"/>
  <c r="K212" i="3" s="1"/>
  <c r="Q212" i="3"/>
  <c r="E213" i="3"/>
  <c r="E142" i="2" s="1"/>
  <c r="Q213" i="3"/>
  <c r="E214" i="3"/>
  <c r="F214" i="3" s="1"/>
  <c r="G214" i="3" s="1"/>
  <c r="J214" i="3" s="1"/>
  <c r="Q214" i="3"/>
  <c r="E215" i="3"/>
  <c r="F215" i="3" s="1"/>
  <c r="G215" i="3" s="1"/>
  <c r="K215" i="3"/>
  <c r="Q215" i="3"/>
  <c r="E216" i="3"/>
  <c r="E145" i="2" s="1"/>
  <c r="Q216" i="3"/>
  <c r="E217" i="3"/>
  <c r="F217" i="3" s="1"/>
  <c r="G217" i="3" s="1"/>
  <c r="K217" i="3" s="1"/>
  <c r="Q217" i="3"/>
  <c r="E218" i="3"/>
  <c r="F218" i="3" s="1"/>
  <c r="G218" i="3" s="1"/>
  <c r="J218" i="3" s="1"/>
  <c r="Q218" i="3"/>
  <c r="E219" i="3"/>
  <c r="F219" i="3" s="1"/>
  <c r="G219" i="3" s="1"/>
  <c r="K219" i="3" s="1"/>
  <c r="Q219" i="3"/>
  <c r="E220" i="3"/>
  <c r="F220" i="3" s="1"/>
  <c r="G220" i="3" s="1"/>
  <c r="K220" i="3" s="1"/>
  <c r="Q220" i="3"/>
  <c r="E221" i="3"/>
  <c r="F221" i="3" s="1"/>
  <c r="G221" i="3" s="1"/>
  <c r="K221" i="3" s="1"/>
  <c r="Q221" i="3"/>
  <c r="E222" i="3"/>
  <c r="F222" i="3" s="1"/>
  <c r="G222" i="3" s="1"/>
  <c r="K222" i="3" s="1"/>
  <c r="Q222" i="3"/>
  <c r="E223" i="3"/>
  <c r="F223" i="3" s="1"/>
  <c r="G223" i="3" s="1"/>
  <c r="K223" i="3" s="1"/>
  <c r="Q223" i="3"/>
  <c r="E224" i="3"/>
  <c r="F224" i="3" s="1"/>
  <c r="G224" i="3" s="1"/>
  <c r="K224" i="3" s="1"/>
  <c r="Q224" i="3"/>
  <c r="E225" i="3"/>
  <c r="F225" i="3" s="1"/>
  <c r="G225" i="3" s="1"/>
  <c r="K225" i="3" s="1"/>
  <c r="Q225" i="3"/>
  <c r="E226" i="3"/>
  <c r="F226" i="3" s="1"/>
  <c r="G226" i="3" s="1"/>
  <c r="K226" i="3" s="1"/>
  <c r="Q226" i="3"/>
  <c r="E227" i="3"/>
  <c r="F227" i="3" s="1"/>
  <c r="G227" i="3" s="1"/>
  <c r="K227" i="3" s="1"/>
  <c r="Q227" i="3"/>
  <c r="E228" i="3"/>
  <c r="E154" i="2" s="1"/>
  <c r="Q228" i="3"/>
  <c r="E229" i="3"/>
  <c r="E155" i="2" s="1"/>
  <c r="Q229" i="3"/>
  <c r="E230" i="3"/>
  <c r="F230" i="3" s="1"/>
  <c r="G230" i="3" s="1"/>
  <c r="K230" i="3" s="1"/>
  <c r="Q230" i="3"/>
  <c r="E231" i="3"/>
  <c r="F231" i="3" s="1"/>
  <c r="G231" i="3" s="1"/>
  <c r="K231" i="3" s="1"/>
  <c r="Q231" i="3"/>
  <c r="E232" i="3"/>
  <c r="F232" i="3" s="1"/>
  <c r="G232" i="3" s="1"/>
  <c r="K232" i="3" s="1"/>
  <c r="Q232" i="3"/>
  <c r="E233" i="3"/>
  <c r="F233" i="3" s="1"/>
  <c r="G233" i="3" s="1"/>
  <c r="K233" i="3" s="1"/>
  <c r="Q233" i="3"/>
  <c r="E234" i="3"/>
  <c r="F234" i="3" s="1"/>
  <c r="G234" i="3" s="1"/>
  <c r="K234" i="3" s="1"/>
  <c r="Q234" i="3"/>
  <c r="E235" i="3"/>
  <c r="F235" i="3" s="1"/>
  <c r="G235" i="3" s="1"/>
  <c r="K235" i="3" s="1"/>
  <c r="Q235" i="3"/>
  <c r="E236" i="3"/>
  <c r="F236" i="3" s="1"/>
  <c r="G236" i="3" s="1"/>
  <c r="K236" i="3" s="1"/>
  <c r="Q236" i="3"/>
  <c r="E237" i="3"/>
  <c r="F237" i="3" s="1"/>
  <c r="G237" i="3" s="1"/>
  <c r="J237" i="3" s="1"/>
  <c r="Q237" i="3"/>
  <c r="E238" i="3"/>
  <c r="F238" i="3" s="1"/>
  <c r="G238" i="3" s="1"/>
  <c r="K238" i="3" s="1"/>
  <c r="Q238" i="3"/>
  <c r="E239" i="3"/>
  <c r="F239" i="3" s="1"/>
  <c r="G239" i="3" s="1"/>
  <c r="K239" i="3" s="1"/>
  <c r="Q239" i="3"/>
  <c r="E240" i="3"/>
  <c r="E214" i="2" s="1"/>
  <c r="Q240" i="3"/>
  <c r="E241" i="3"/>
  <c r="F241" i="3" s="1"/>
  <c r="G241" i="3" s="1"/>
  <c r="K241" i="3" s="1"/>
  <c r="Q241" i="3"/>
  <c r="E242" i="3"/>
  <c r="F242" i="3" s="1"/>
  <c r="G242" i="3" s="1"/>
  <c r="J242" i="3" s="1"/>
  <c r="Q242" i="3"/>
  <c r="E243" i="3"/>
  <c r="F243" i="3" s="1"/>
  <c r="G243" i="3" s="1"/>
  <c r="K243" i="3" s="1"/>
  <c r="Q243" i="3"/>
  <c r="E244" i="3"/>
  <c r="F244" i="3" s="1"/>
  <c r="G244" i="3" s="1"/>
  <c r="K244" i="3" s="1"/>
  <c r="Q244" i="3"/>
  <c r="E245" i="3"/>
  <c r="F245" i="3" s="1"/>
  <c r="G245" i="3" s="1"/>
  <c r="K245" i="3" s="1"/>
  <c r="Q245" i="3"/>
  <c r="E246" i="3"/>
  <c r="F246" i="3" s="1"/>
  <c r="G246" i="3" s="1"/>
  <c r="J246" i="3" s="1"/>
  <c r="Q246" i="3"/>
  <c r="E247" i="3"/>
  <c r="F247" i="3" s="1"/>
  <c r="G247" i="3" s="1"/>
  <c r="K247" i="3" s="1"/>
  <c r="Q247" i="3"/>
  <c r="E248" i="3"/>
  <c r="F248" i="3" s="1"/>
  <c r="G248" i="3" s="1"/>
  <c r="K248" i="3" s="1"/>
  <c r="Q248" i="3"/>
  <c r="E249" i="3"/>
  <c r="E167" i="2" s="1"/>
  <c r="Q249" i="3"/>
  <c r="E250" i="3"/>
  <c r="E168" i="2" s="1"/>
  <c r="Q250" i="3"/>
  <c r="E251" i="3"/>
  <c r="F251" i="3" s="1"/>
  <c r="G251" i="3" s="1"/>
  <c r="J251" i="3" s="1"/>
  <c r="Q251" i="3"/>
  <c r="E255" i="3"/>
  <c r="F255" i="3" s="1"/>
  <c r="G255" i="3" s="1"/>
  <c r="K255" i="3" s="1"/>
  <c r="Q255" i="3"/>
  <c r="E256" i="3"/>
  <c r="F256" i="3" s="1"/>
  <c r="G256" i="3" s="1"/>
  <c r="K256" i="3" s="1"/>
  <c r="Q256" i="3"/>
  <c r="E252" i="3"/>
  <c r="F252" i="3" s="1"/>
  <c r="G252" i="3" s="1"/>
  <c r="K252" i="3" s="1"/>
  <c r="Q252" i="3"/>
  <c r="E253" i="3"/>
  <c r="F253" i="3" s="1"/>
  <c r="G253" i="3" s="1"/>
  <c r="K253" i="3" s="1"/>
  <c r="Q253" i="3"/>
  <c r="E254" i="3"/>
  <c r="F254" i="3" s="1"/>
  <c r="G254" i="3" s="1"/>
  <c r="K254" i="3" s="1"/>
  <c r="Q254" i="3"/>
  <c r="E257" i="3"/>
  <c r="F257" i="3" s="1"/>
  <c r="G257" i="3" s="1"/>
  <c r="K257" i="3" s="1"/>
  <c r="Q257" i="3"/>
  <c r="E258" i="3"/>
  <c r="F258" i="3" s="1"/>
  <c r="G258" i="3" s="1"/>
  <c r="K258" i="3" s="1"/>
  <c r="Q258" i="3"/>
  <c r="E259" i="3"/>
  <c r="F259" i="3" s="1"/>
  <c r="G259" i="3" s="1"/>
  <c r="K259" i="3" s="1"/>
  <c r="Q259" i="3"/>
  <c r="E260" i="3"/>
  <c r="F260" i="3" s="1"/>
  <c r="G260" i="3" s="1"/>
  <c r="K260" i="3" s="1"/>
  <c r="Q260" i="3"/>
  <c r="E261" i="3"/>
  <c r="F261" i="3" s="1"/>
  <c r="G261" i="3" s="1"/>
  <c r="K261" i="3" s="1"/>
  <c r="Q261" i="3"/>
  <c r="C7" i="1"/>
  <c r="C8" i="1"/>
  <c r="E21" i="1"/>
  <c r="F21" i="1"/>
  <c r="C18" i="1"/>
  <c r="G21" i="1"/>
  <c r="H21" i="1"/>
  <c r="Q21" i="1"/>
  <c r="Q22" i="1"/>
  <c r="E23" i="1"/>
  <c r="F23" i="1"/>
  <c r="G23" i="1"/>
  <c r="I23" i="1"/>
  <c r="Q23" i="1"/>
  <c r="E24" i="1"/>
  <c r="F24" i="1"/>
  <c r="G24" i="1"/>
  <c r="I24" i="1"/>
  <c r="Q24" i="1"/>
  <c r="Q25" i="1"/>
  <c r="Q26" i="1"/>
  <c r="E27" i="1"/>
  <c r="F27" i="1"/>
  <c r="G27" i="1"/>
  <c r="I27" i="1"/>
  <c r="Q27" i="1"/>
  <c r="E28" i="1"/>
  <c r="F28" i="1"/>
  <c r="G28" i="1"/>
  <c r="I28" i="1"/>
  <c r="Q28" i="1"/>
  <c r="Q29" i="1"/>
  <c r="Q30" i="1"/>
  <c r="E31" i="1"/>
  <c r="F31" i="1"/>
  <c r="G31" i="1"/>
  <c r="I31" i="1"/>
  <c r="Q31" i="1"/>
  <c r="E32" i="1"/>
  <c r="F32" i="1"/>
  <c r="G32" i="1"/>
  <c r="I32" i="1"/>
  <c r="Q32" i="1"/>
  <c r="Q33" i="1"/>
  <c r="Q34" i="1"/>
  <c r="E35" i="1"/>
  <c r="F35" i="1"/>
  <c r="G35" i="1"/>
  <c r="I35" i="1"/>
  <c r="Q35" i="1"/>
  <c r="E36" i="1"/>
  <c r="F36" i="1"/>
  <c r="G36" i="1"/>
  <c r="I36" i="1"/>
  <c r="Q36" i="1"/>
  <c r="Q37" i="1"/>
  <c r="E38" i="1"/>
  <c r="F38" i="1"/>
  <c r="G38" i="1"/>
  <c r="I38" i="1"/>
  <c r="Q38" i="1"/>
  <c r="E39" i="1"/>
  <c r="F39" i="1"/>
  <c r="G39" i="1"/>
  <c r="I39" i="1"/>
  <c r="Q39" i="1"/>
  <c r="E40" i="1"/>
  <c r="F40" i="1"/>
  <c r="G40" i="1"/>
  <c r="I40" i="1"/>
  <c r="Q40" i="1"/>
  <c r="Q41" i="1"/>
  <c r="E42" i="1"/>
  <c r="F42" i="1"/>
  <c r="G42" i="1"/>
  <c r="I42" i="1"/>
  <c r="Q42" i="1"/>
  <c r="E43" i="1"/>
  <c r="F43" i="1"/>
  <c r="G43" i="1"/>
  <c r="I43" i="1"/>
  <c r="Q43" i="1"/>
  <c r="E44" i="1"/>
  <c r="F44" i="1"/>
  <c r="G44" i="1"/>
  <c r="I44" i="1"/>
  <c r="Q44" i="1"/>
  <c r="Q45" i="1"/>
  <c r="E46" i="1"/>
  <c r="F46" i="1"/>
  <c r="G46" i="1"/>
  <c r="I46" i="1"/>
  <c r="Q46" i="1"/>
  <c r="E47" i="1"/>
  <c r="F47" i="1"/>
  <c r="G47" i="1"/>
  <c r="I47" i="1"/>
  <c r="Q47" i="1"/>
  <c r="E48" i="1"/>
  <c r="F48" i="1"/>
  <c r="G48" i="1"/>
  <c r="I48" i="1"/>
  <c r="Q48" i="1"/>
  <c r="Q49" i="1"/>
  <c r="E50" i="1"/>
  <c r="F50" i="1"/>
  <c r="G50" i="1"/>
  <c r="J50" i="1"/>
  <c r="Q50" i="1"/>
  <c r="E51" i="1"/>
  <c r="F51" i="1"/>
  <c r="G51" i="1"/>
  <c r="J51" i="1"/>
  <c r="Q51" i="1"/>
  <c r="E52" i="1"/>
  <c r="F52" i="1"/>
  <c r="G52" i="1"/>
  <c r="J52" i="1"/>
  <c r="Q52" i="1"/>
  <c r="Q53" i="1"/>
  <c r="E54" i="1"/>
  <c r="F54" i="1"/>
  <c r="G54" i="1"/>
  <c r="J54" i="1"/>
  <c r="Q54" i="1"/>
  <c r="E55" i="1"/>
  <c r="F55" i="1"/>
  <c r="G55" i="1"/>
  <c r="J55" i="1"/>
  <c r="Q55" i="1"/>
  <c r="E56" i="1"/>
  <c r="F56" i="1"/>
  <c r="G56" i="1"/>
  <c r="J56" i="1"/>
  <c r="Q56" i="1"/>
  <c r="Q57" i="1"/>
  <c r="E58" i="1"/>
  <c r="F58" i="1"/>
  <c r="G58" i="1"/>
  <c r="J58" i="1"/>
  <c r="Q58" i="1"/>
  <c r="E59" i="1"/>
  <c r="F59" i="1"/>
  <c r="G59" i="1"/>
  <c r="K59" i="1"/>
  <c r="Q59" i="1"/>
  <c r="E60" i="1"/>
  <c r="F60" i="1"/>
  <c r="G60" i="1"/>
  <c r="K60" i="1"/>
  <c r="Q60" i="1"/>
  <c r="Q61" i="1"/>
  <c r="E62" i="1"/>
  <c r="F62" i="1"/>
  <c r="G62" i="1"/>
  <c r="K62" i="1"/>
  <c r="Q62" i="1"/>
  <c r="E63" i="1"/>
  <c r="F63" i="1"/>
  <c r="G63" i="1"/>
  <c r="K63" i="1"/>
  <c r="Q63" i="1"/>
  <c r="E64" i="1"/>
  <c r="F64" i="1"/>
  <c r="G64" i="1"/>
  <c r="J64" i="1"/>
  <c r="Q64" i="1"/>
  <c r="Q65" i="1"/>
  <c r="E66" i="1"/>
  <c r="F66" i="1"/>
  <c r="G66" i="1"/>
  <c r="K66" i="1"/>
  <c r="Q66" i="1"/>
  <c r="E67" i="1"/>
  <c r="F67" i="1"/>
  <c r="G67" i="1"/>
  <c r="K67" i="1"/>
  <c r="Q67" i="1"/>
  <c r="E68" i="1"/>
  <c r="F68" i="1"/>
  <c r="G68" i="1"/>
  <c r="K68" i="1"/>
  <c r="Q68" i="1"/>
  <c r="Q69" i="1"/>
  <c r="E70" i="1"/>
  <c r="F70" i="1"/>
  <c r="G70" i="1"/>
  <c r="K70" i="1"/>
  <c r="Q70" i="1"/>
  <c r="E71" i="1"/>
  <c r="F71" i="1"/>
  <c r="G71" i="1"/>
  <c r="K71" i="1"/>
  <c r="Q71" i="1"/>
  <c r="E72" i="1"/>
  <c r="F72" i="1"/>
  <c r="G72" i="1"/>
  <c r="J72" i="1"/>
  <c r="Q72" i="1"/>
  <c r="Q73" i="1"/>
  <c r="E74" i="1"/>
  <c r="F74" i="1"/>
  <c r="G74" i="1"/>
  <c r="K74" i="1"/>
  <c r="Q74" i="1"/>
  <c r="E75" i="1"/>
  <c r="F75" i="1"/>
  <c r="G75" i="1"/>
  <c r="K75" i="1"/>
  <c r="Q75" i="1"/>
  <c r="E76" i="1"/>
  <c r="F76" i="1"/>
  <c r="G76" i="1"/>
  <c r="K76" i="1"/>
  <c r="Q76" i="1"/>
  <c r="E77" i="1"/>
  <c r="F77" i="1"/>
  <c r="G77" i="1"/>
  <c r="K77" i="1"/>
  <c r="Q77" i="1"/>
  <c r="E78" i="1"/>
  <c r="F78" i="1"/>
  <c r="G78" i="1"/>
  <c r="K78" i="1"/>
  <c r="Q78" i="1"/>
  <c r="E79" i="1"/>
  <c r="F79" i="1"/>
  <c r="G79" i="1"/>
  <c r="J79" i="1"/>
  <c r="Q79" i="1"/>
  <c r="E80" i="1"/>
  <c r="F80" i="1"/>
  <c r="G80" i="1"/>
  <c r="K80" i="1"/>
  <c r="Q80" i="1"/>
  <c r="E81" i="1"/>
  <c r="F81" i="1"/>
  <c r="G81" i="1"/>
  <c r="K81" i="1"/>
  <c r="Q81" i="1"/>
  <c r="E82" i="1"/>
  <c r="F82" i="1"/>
  <c r="G82" i="1"/>
  <c r="K82" i="1"/>
  <c r="Q82" i="1"/>
  <c r="E83" i="1"/>
  <c r="F83" i="1"/>
  <c r="G83" i="1"/>
  <c r="K83" i="1"/>
  <c r="Q83" i="1"/>
  <c r="E84" i="1"/>
  <c r="F84" i="1"/>
  <c r="G84" i="1"/>
  <c r="K84" i="1"/>
  <c r="Q84" i="1"/>
  <c r="A11" i="2"/>
  <c r="B11" i="2"/>
  <c r="D11" i="2"/>
  <c r="E11" i="2"/>
  <c r="G11" i="2"/>
  <c r="C11" i="2"/>
  <c r="H11" i="2"/>
  <c r="A12" i="2"/>
  <c r="D12" i="2"/>
  <c r="G12" i="2"/>
  <c r="C12" i="2"/>
  <c r="H12" i="2"/>
  <c r="B12" i="2"/>
  <c r="A13" i="2"/>
  <c r="D13" i="2"/>
  <c r="G13" i="2"/>
  <c r="C13" i="2"/>
  <c r="H13" i="2"/>
  <c r="B13" i="2"/>
  <c r="A14" i="2"/>
  <c r="C14" i="2"/>
  <c r="D14" i="2"/>
  <c r="G14" i="2"/>
  <c r="H14" i="2"/>
  <c r="B14" i="2"/>
  <c r="A15" i="2"/>
  <c r="B15" i="2"/>
  <c r="D15" i="2"/>
  <c r="G15" i="2"/>
  <c r="C15" i="2"/>
  <c r="E15" i="2"/>
  <c r="H15" i="2"/>
  <c r="A16" i="2"/>
  <c r="B16" i="2"/>
  <c r="C16" i="2"/>
  <c r="E16" i="2"/>
  <c r="D16" i="2"/>
  <c r="G16" i="2"/>
  <c r="H16" i="2"/>
  <c r="A17" i="2"/>
  <c r="C17" i="2"/>
  <c r="D17" i="2"/>
  <c r="G17" i="2"/>
  <c r="H17" i="2"/>
  <c r="B17" i="2"/>
  <c r="A18" i="2"/>
  <c r="C18" i="2"/>
  <c r="D18" i="2"/>
  <c r="G18" i="2"/>
  <c r="H18" i="2"/>
  <c r="B18" i="2"/>
  <c r="A19" i="2"/>
  <c r="B19" i="2"/>
  <c r="D19" i="2"/>
  <c r="E19" i="2"/>
  <c r="G19" i="2"/>
  <c r="C19" i="2"/>
  <c r="H19" i="2"/>
  <c r="A20" i="2"/>
  <c r="D20" i="2"/>
  <c r="G20" i="2"/>
  <c r="C20" i="2"/>
  <c r="E20" i="2"/>
  <c r="H20" i="2"/>
  <c r="B20" i="2"/>
  <c r="A21" i="2"/>
  <c r="D21" i="2"/>
  <c r="G21" i="2"/>
  <c r="C21" i="2"/>
  <c r="H21" i="2"/>
  <c r="B21" i="2"/>
  <c r="A22" i="2"/>
  <c r="C22" i="2"/>
  <c r="D22" i="2"/>
  <c r="G22" i="2"/>
  <c r="H22" i="2"/>
  <c r="B22" i="2"/>
  <c r="A23" i="2"/>
  <c r="B23" i="2"/>
  <c r="D23" i="2"/>
  <c r="G23" i="2"/>
  <c r="C23" i="2"/>
  <c r="H23" i="2"/>
  <c r="A24" i="2"/>
  <c r="B24" i="2"/>
  <c r="C24" i="2"/>
  <c r="D24" i="2"/>
  <c r="G24" i="2"/>
  <c r="H24" i="2"/>
  <c r="A25" i="2"/>
  <c r="B25" i="2"/>
  <c r="C25" i="2"/>
  <c r="E25" i="2"/>
  <c r="D25" i="2"/>
  <c r="G25" i="2"/>
  <c r="H25" i="2"/>
  <c r="A26" i="2"/>
  <c r="C26" i="2"/>
  <c r="D26" i="2"/>
  <c r="G26" i="2"/>
  <c r="H26" i="2"/>
  <c r="B26" i="2"/>
  <c r="A27" i="2"/>
  <c r="B27" i="2"/>
  <c r="D27" i="2"/>
  <c r="G27" i="2"/>
  <c r="C27" i="2"/>
  <c r="H27" i="2"/>
  <c r="A28" i="2"/>
  <c r="C28" i="2"/>
  <c r="D28" i="2"/>
  <c r="G28" i="2"/>
  <c r="H28" i="2"/>
  <c r="B28" i="2"/>
  <c r="A29" i="2"/>
  <c r="D29" i="2"/>
  <c r="G29" i="2"/>
  <c r="C29" i="2"/>
  <c r="H29" i="2"/>
  <c r="B29" i="2"/>
  <c r="A30" i="2"/>
  <c r="C30" i="2"/>
  <c r="D30" i="2"/>
  <c r="E30" i="2"/>
  <c r="G30" i="2"/>
  <c r="H30" i="2"/>
  <c r="B30" i="2"/>
  <c r="A31" i="2"/>
  <c r="B31" i="2"/>
  <c r="D31" i="2"/>
  <c r="G31" i="2"/>
  <c r="C31" i="2"/>
  <c r="E31" i="2"/>
  <c r="H31" i="2"/>
  <c r="A32" i="2"/>
  <c r="C32" i="2"/>
  <c r="D32" i="2"/>
  <c r="G32" i="2"/>
  <c r="H32" i="2"/>
  <c r="B32" i="2"/>
  <c r="A33" i="2"/>
  <c r="B33" i="2"/>
  <c r="C33" i="2"/>
  <c r="D33" i="2"/>
  <c r="G33" i="2"/>
  <c r="H33" i="2"/>
  <c r="A34" i="2"/>
  <c r="C34" i="2"/>
  <c r="D34" i="2"/>
  <c r="G34" i="2"/>
  <c r="H34" i="2"/>
  <c r="B34" i="2"/>
  <c r="A35" i="2"/>
  <c r="B35" i="2"/>
  <c r="D35" i="2"/>
  <c r="E35" i="2"/>
  <c r="G35" i="2"/>
  <c r="C35" i="2"/>
  <c r="H35" i="2"/>
  <c r="A36" i="2"/>
  <c r="D36" i="2"/>
  <c r="G36" i="2"/>
  <c r="C36" i="2"/>
  <c r="H36" i="2"/>
  <c r="B36" i="2"/>
  <c r="A37" i="2"/>
  <c r="D37" i="2"/>
  <c r="G37" i="2"/>
  <c r="C37" i="2"/>
  <c r="E37" i="2"/>
  <c r="H37" i="2"/>
  <c r="B37" i="2"/>
  <c r="A38" i="2"/>
  <c r="C38" i="2"/>
  <c r="D38" i="2"/>
  <c r="E38" i="2"/>
  <c r="G38" i="2"/>
  <c r="H38" i="2"/>
  <c r="B38" i="2"/>
  <c r="A39" i="2"/>
  <c r="B39" i="2"/>
  <c r="D39" i="2"/>
  <c r="G39" i="2"/>
  <c r="C39" i="2"/>
  <c r="H39" i="2"/>
  <c r="A40" i="2"/>
  <c r="B40" i="2"/>
  <c r="C40" i="2"/>
  <c r="D40" i="2"/>
  <c r="G40" i="2"/>
  <c r="H40" i="2"/>
  <c r="A41" i="2"/>
  <c r="B41" i="2"/>
  <c r="C41" i="2"/>
  <c r="E41" i="2"/>
  <c r="D41" i="2"/>
  <c r="G41" i="2"/>
  <c r="H41" i="2"/>
  <c r="A42" i="2"/>
  <c r="C42" i="2"/>
  <c r="D42" i="2"/>
  <c r="G42" i="2"/>
  <c r="H42" i="2"/>
  <c r="B42" i="2"/>
  <c r="A43" i="2"/>
  <c r="B43" i="2"/>
  <c r="D43" i="2"/>
  <c r="G43" i="2"/>
  <c r="C43" i="2"/>
  <c r="H43" i="2"/>
  <c r="A44" i="2"/>
  <c r="C44" i="2"/>
  <c r="E44" i="2"/>
  <c r="D44" i="2"/>
  <c r="G44" i="2"/>
  <c r="H44" i="2"/>
  <c r="B44" i="2"/>
  <c r="A45" i="2"/>
  <c r="D45" i="2"/>
  <c r="G45" i="2"/>
  <c r="C45" i="2"/>
  <c r="H45" i="2"/>
  <c r="B45" i="2"/>
  <c r="A46" i="2"/>
  <c r="C46" i="2"/>
  <c r="D46" i="2"/>
  <c r="E46" i="2"/>
  <c r="G46" i="2"/>
  <c r="H46" i="2"/>
  <c r="B46" i="2"/>
  <c r="A47" i="2"/>
  <c r="B47" i="2"/>
  <c r="D47" i="2"/>
  <c r="G47" i="2"/>
  <c r="C47" i="2"/>
  <c r="E47" i="2"/>
  <c r="H47" i="2"/>
  <c r="A48" i="2"/>
  <c r="C48" i="2"/>
  <c r="D48" i="2"/>
  <c r="G48" i="2"/>
  <c r="H48" i="2"/>
  <c r="B48" i="2"/>
  <c r="A49" i="2"/>
  <c r="B49" i="2"/>
  <c r="C49" i="2"/>
  <c r="D49" i="2"/>
  <c r="G49" i="2"/>
  <c r="H49" i="2"/>
  <c r="A50" i="2"/>
  <c r="C50" i="2"/>
  <c r="D50" i="2"/>
  <c r="G50" i="2"/>
  <c r="H50" i="2"/>
  <c r="B50" i="2"/>
  <c r="A51" i="2"/>
  <c r="B51" i="2"/>
  <c r="D51" i="2"/>
  <c r="E51" i="2"/>
  <c r="G51" i="2"/>
  <c r="C51" i="2"/>
  <c r="H51" i="2"/>
  <c r="A52" i="2"/>
  <c r="D52" i="2"/>
  <c r="G52" i="2"/>
  <c r="C52" i="2"/>
  <c r="E52" i="2"/>
  <c r="H52" i="2"/>
  <c r="B52" i="2"/>
  <c r="A53" i="2"/>
  <c r="D53" i="2"/>
  <c r="G53" i="2"/>
  <c r="C53" i="2"/>
  <c r="H53" i="2"/>
  <c r="B53" i="2"/>
  <c r="A54" i="2"/>
  <c r="C54" i="2"/>
  <c r="D54" i="2"/>
  <c r="G54" i="2"/>
  <c r="H54" i="2"/>
  <c r="B54" i="2"/>
  <c r="A55" i="2"/>
  <c r="B55" i="2"/>
  <c r="D55" i="2"/>
  <c r="G55" i="2"/>
  <c r="C55" i="2"/>
  <c r="E55" i="2"/>
  <c r="H55" i="2"/>
  <c r="A56" i="2"/>
  <c r="B56" i="2"/>
  <c r="C56" i="2"/>
  <c r="D56" i="2"/>
  <c r="G56" i="2"/>
  <c r="H56" i="2"/>
  <c r="A57" i="2"/>
  <c r="B57" i="2"/>
  <c r="C57" i="2"/>
  <c r="E57" i="2"/>
  <c r="D57" i="2"/>
  <c r="G57" i="2"/>
  <c r="H57" i="2"/>
  <c r="A58" i="2"/>
  <c r="C58" i="2"/>
  <c r="D58" i="2"/>
  <c r="G58" i="2"/>
  <c r="H58" i="2"/>
  <c r="B58" i="2"/>
  <c r="A59" i="2"/>
  <c r="B59" i="2"/>
  <c r="D59" i="2"/>
  <c r="G59" i="2"/>
  <c r="C59" i="2"/>
  <c r="E59" i="2"/>
  <c r="H59" i="2"/>
  <c r="A60" i="2"/>
  <c r="C60" i="2"/>
  <c r="D60" i="2"/>
  <c r="G60" i="2"/>
  <c r="H60" i="2"/>
  <c r="B60" i="2"/>
  <c r="A61" i="2"/>
  <c r="D61" i="2"/>
  <c r="G61" i="2"/>
  <c r="C61" i="2"/>
  <c r="H61" i="2"/>
  <c r="B61" i="2"/>
  <c r="A62" i="2"/>
  <c r="C62" i="2"/>
  <c r="D62" i="2"/>
  <c r="E62" i="2"/>
  <c r="G62" i="2"/>
  <c r="H62" i="2"/>
  <c r="B62" i="2"/>
  <c r="A63" i="2"/>
  <c r="B63" i="2"/>
  <c r="D63" i="2"/>
  <c r="G63" i="2"/>
  <c r="C63" i="2"/>
  <c r="E63" i="2"/>
  <c r="H63" i="2"/>
  <c r="A64" i="2"/>
  <c r="C64" i="2"/>
  <c r="D64" i="2"/>
  <c r="G64" i="2"/>
  <c r="H64" i="2"/>
  <c r="B64" i="2"/>
  <c r="A65" i="2"/>
  <c r="B65" i="2"/>
  <c r="C65" i="2"/>
  <c r="D65" i="2"/>
  <c r="G65" i="2"/>
  <c r="H65" i="2"/>
  <c r="A66" i="2"/>
  <c r="C66" i="2"/>
  <c r="D66" i="2"/>
  <c r="G66" i="2"/>
  <c r="H66" i="2"/>
  <c r="B66" i="2"/>
  <c r="A67" i="2"/>
  <c r="B67" i="2"/>
  <c r="D67" i="2"/>
  <c r="E67" i="2"/>
  <c r="G67" i="2"/>
  <c r="C67" i="2"/>
  <c r="H67" i="2"/>
  <c r="A68" i="2"/>
  <c r="D68" i="2"/>
  <c r="G68" i="2"/>
  <c r="C68" i="2"/>
  <c r="E68" i="2"/>
  <c r="H68" i="2"/>
  <c r="B68" i="2"/>
  <c r="A69" i="2"/>
  <c r="D69" i="2"/>
  <c r="G69" i="2"/>
  <c r="C69" i="2"/>
  <c r="H69" i="2"/>
  <c r="B69" i="2"/>
  <c r="A70" i="2"/>
  <c r="C70" i="2"/>
  <c r="D70" i="2"/>
  <c r="G70" i="2"/>
  <c r="H70" i="2"/>
  <c r="B70" i="2"/>
  <c r="A71" i="2"/>
  <c r="B71" i="2"/>
  <c r="D71" i="2"/>
  <c r="G71" i="2"/>
  <c r="C71" i="2"/>
  <c r="E71" i="2"/>
  <c r="H71" i="2"/>
  <c r="A72" i="2"/>
  <c r="B72" i="2"/>
  <c r="C72" i="2"/>
  <c r="D72" i="2"/>
  <c r="G72" i="2"/>
  <c r="H72" i="2"/>
  <c r="A73" i="2"/>
  <c r="B73" i="2"/>
  <c r="C73" i="2"/>
  <c r="E73" i="2"/>
  <c r="D73" i="2"/>
  <c r="G73" i="2"/>
  <c r="H73" i="2"/>
  <c r="A74" i="2"/>
  <c r="C74" i="2"/>
  <c r="D74" i="2"/>
  <c r="E74" i="2"/>
  <c r="G74" i="2"/>
  <c r="H74" i="2"/>
  <c r="B74" i="2"/>
  <c r="A75" i="2"/>
  <c r="B75" i="2"/>
  <c r="D75" i="2"/>
  <c r="G75" i="2"/>
  <c r="C75" i="2"/>
  <c r="H75" i="2"/>
  <c r="A76" i="2"/>
  <c r="C76" i="2"/>
  <c r="D76" i="2"/>
  <c r="G76" i="2"/>
  <c r="H76" i="2"/>
  <c r="B76" i="2"/>
  <c r="A77" i="2"/>
  <c r="D77" i="2"/>
  <c r="F77" i="2"/>
  <c r="G77" i="2"/>
  <c r="C77" i="2"/>
  <c r="E77" i="2"/>
  <c r="H77" i="2"/>
  <c r="B77" i="2"/>
  <c r="A78" i="2"/>
  <c r="D78" i="2"/>
  <c r="F78" i="2"/>
  <c r="G78" i="2"/>
  <c r="C78" i="2"/>
  <c r="H78" i="2"/>
  <c r="B78" i="2"/>
  <c r="A79" i="2"/>
  <c r="D79" i="2"/>
  <c r="F79" i="2"/>
  <c r="G79" i="2"/>
  <c r="C79" i="2"/>
  <c r="E79" i="2"/>
  <c r="H79" i="2"/>
  <c r="B79" i="2"/>
  <c r="A80" i="2"/>
  <c r="D80" i="2"/>
  <c r="F80" i="2"/>
  <c r="G80" i="2"/>
  <c r="C80" i="2"/>
  <c r="H80" i="2"/>
  <c r="B80" i="2"/>
  <c r="A81" i="2"/>
  <c r="D81" i="2"/>
  <c r="F81" i="2"/>
  <c r="G81" i="2"/>
  <c r="C81" i="2"/>
  <c r="E81" i="2"/>
  <c r="H81" i="2"/>
  <c r="B81" i="2"/>
  <c r="A82" i="2"/>
  <c r="D82" i="2"/>
  <c r="G82" i="2"/>
  <c r="C82" i="2"/>
  <c r="H82" i="2"/>
  <c r="B82" i="2"/>
  <c r="A83" i="2"/>
  <c r="C83" i="2"/>
  <c r="D83" i="2"/>
  <c r="E83" i="2"/>
  <c r="G83" i="2"/>
  <c r="H83" i="2"/>
  <c r="B83" i="2"/>
  <c r="A84" i="2"/>
  <c r="B84" i="2"/>
  <c r="D84" i="2"/>
  <c r="G84" i="2"/>
  <c r="C84" i="2"/>
  <c r="H84" i="2"/>
  <c r="A85" i="2"/>
  <c r="B85" i="2"/>
  <c r="C85" i="2"/>
  <c r="E85" i="2"/>
  <c r="D85" i="2"/>
  <c r="G85" i="2"/>
  <c r="H85" i="2"/>
  <c r="A86" i="2"/>
  <c r="B86" i="2"/>
  <c r="C86" i="2"/>
  <c r="D86" i="2"/>
  <c r="G86" i="2"/>
  <c r="H86" i="2"/>
  <c r="A87" i="2"/>
  <c r="C87" i="2"/>
  <c r="D87" i="2"/>
  <c r="G87" i="2"/>
  <c r="H87" i="2"/>
  <c r="B87" i="2"/>
  <c r="A88" i="2"/>
  <c r="B88" i="2"/>
  <c r="D88" i="2"/>
  <c r="E88" i="2"/>
  <c r="G88" i="2"/>
  <c r="C88" i="2"/>
  <c r="H88" i="2"/>
  <c r="A89" i="2"/>
  <c r="C89" i="2"/>
  <c r="D89" i="2"/>
  <c r="G89" i="2"/>
  <c r="H89" i="2"/>
  <c r="B89" i="2"/>
  <c r="A90" i="2"/>
  <c r="D90" i="2"/>
  <c r="G90" i="2"/>
  <c r="C90" i="2"/>
  <c r="E90" i="2"/>
  <c r="H90" i="2"/>
  <c r="B90" i="2"/>
  <c r="A91" i="2"/>
  <c r="C91" i="2"/>
  <c r="D91" i="2"/>
  <c r="G91" i="2"/>
  <c r="H91" i="2"/>
  <c r="B91" i="2"/>
  <c r="A92" i="2"/>
  <c r="B92" i="2"/>
  <c r="D92" i="2"/>
  <c r="G92" i="2"/>
  <c r="C92" i="2"/>
  <c r="H92" i="2"/>
  <c r="A93" i="2"/>
  <c r="C93" i="2"/>
  <c r="E93" i="2"/>
  <c r="D93" i="2"/>
  <c r="G93" i="2"/>
  <c r="H93" i="2"/>
  <c r="B93" i="2"/>
  <c r="A94" i="2"/>
  <c r="B94" i="2"/>
  <c r="C94" i="2"/>
  <c r="E94" i="2"/>
  <c r="D94" i="2"/>
  <c r="G94" i="2"/>
  <c r="H94" i="2"/>
  <c r="A95" i="2"/>
  <c r="C95" i="2"/>
  <c r="D95" i="2"/>
  <c r="G95" i="2"/>
  <c r="H95" i="2"/>
  <c r="B95" i="2"/>
  <c r="A96" i="2"/>
  <c r="B96" i="2"/>
  <c r="D96" i="2"/>
  <c r="E96" i="2"/>
  <c r="G96" i="2"/>
  <c r="C96" i="2"/>
  <c r="H96" i="2"/>
  <c r="A97" i="2"/>
  <c r="C97" i="2"/>
  <c r="E97" i="2"/>
  <c r="D97" i="2"/>
  <c r="G97" i="2"/>
  <c r="H97" i="2"/>
  <c r="B97" i="2"/>
  <c r="A98" i="2"/>
  <c r="D98" i="2"/>
  <c r="G98" i="2"/>
  <c r="C98" i="2"/>
  <c r="H98" i="2"/>
  <c r="B98" i="2"/>
  <c r="A99" i="2"/>
  <c r="C99" i="2"/>
  <c r="D99" i="2"/>
  <c r="E99" i="2"/>
  <c r="G99" i="2"/>
  <c r="H99" i="2"/>
  <c r="B99" i="2"/>
  <c r="A100" i="2"/>
  <c r="B100" i="2"/>
  <c r="D100" i="2"/>
  <c r="G100" i="2"/>
  <c r="C100" i="2"/>
  <c r="H100" i="2"/>
  <c r="A101" i="2"/>
  <c r="B101" i="2"/>
  <c r="C101" i="2"/>
  <c r="D101" i="2"/>
  <c r="G101" i="2"/>
  <c r="H101" i="2"/>
  <c r="A102" i="2"/>
  <c r="B102" i="2"/>
  <c r="C102" i="2"/>
  <c r="E102" i="2"/>
  <c r="D102" i="2"/>
  <c r="G102" i="2"/>
  <c r="H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C105" i="2"/>
  <c r="D105" i="2"/>
  <c r="G105" i="2"/>
  <c r="H105" i="2"/>
  <c r="B105" i="2"/>
  <c r="A106" i="2"/>
  <c r="D106" i="2"/>
  <c r="G106" i="2"/>
  <c r="C106" i="2"/>
  <c r="H106" i="2"/>
  <c r="B106" i="2"/>
  <c r="A107" i="2"/>
  <c r="C107" i="2"/>
  <c r="D107" i="2"/>
  <c r="G107" i="2"/>
  <c r="H107" i="2"/>
  <c r="B107" i="2"/>
  <c r="A108" i="2"/>
  <c r="B108" i="2"/>
  <c r="D108" i="2"/>
  <c r="G108" i="2"/>
  <c r="C108" i="2"/>
  <c r="E108" i="2"/>
  <c r="H108" i="2"/>
  <c r="A109" i="2"/>
  <c r="C109" i="2"/>
  <c r="D109" i="2"/>
  <c r="G109" i="2"/>
  <c r="H109" i="2"/>
  <c r="B109" i="2"/>
  <c r="A110" i="2"/>
  <c r="B110" i="2"/>
  <c r="D110" i="2"/>
  <c r="G110" i="2"/>
  <c r="C110" i="2"/>
  <c r="H110" i="2"/>
  <c r="A111" i="2"/>
  <c r="C111" i="2"/>
  <c r="D111" i="2"/>
  <c r="G111" i="2"/>
  <c r="H111" i="2"/>
  <c r="B111" i="2"/>
  <c r="A112" i="2"/>
  <c r="B112" i="2"/>
  <c r="D112" i="2"/>
  <c r="G112" i="2"/>
  <c r="C112" i="2"/>
  <c r="H112" i="2"/>
  <c r="A113" i="2"/>
  <c r="D113" i="2"/>
  <c r="G113" i="2"/>
  <c r="C113" i="2"/>
  <c r="E113" i="2"/>
  <c r="H113" i="2"/>
  <c r="B113" i="2"/>
  <c r="A114" i="2"/>
  <c r="D114" i="2"/>
  <c r="G114" i="2"/>
  <c r="C114" i="2"/>
  <c r="H114" i="2"/>
  <c r="B114" i="2"/>
  <c r="A115" i="2"/>
  <c r="C115" i="2"/>
  <c r="E115" i="2"/>
  <c r="D115" i="2"/>
  <c r="G115" i="2"/>
  <c r="H115" i="2"/>
  <c r="B115" i="2"/>
  <c r="A116" i="2"/>
  <c r="B116" i="2"/>
  <c r="D116" i="2"/>
  <c r="G116" i="2"/>
  <c r="C116" i="2"/>
  <c r="H116" i="2"/>
  <c r="A117" i="2"/>
  <c r="C117" i="2"/>
  <c r="D117" i="2"/>
  <c r="G117" i="2"/>
  <c r="H117" i="2"/>
  <c r="B117" i="2"/>
  <c r="A118" i="2"/>
  <c r="B118" i="2"/>
  <c r="C118" i="2"/>
  <c r="E118" i="2"/>
  <c r="D118" i="2"/>
  <c r="G118" i="2"/>
  <c r="H118" i="2"/>
  <c r="A119" i="2"/>
  <c r="C119" i="2"/>
  <c r="D119" i="2"/>
  <c r="G119" i="2"/>
  <c r="H119" i="2"/>
  <c r="B119" i="2"/>
  <c r="A120" i="2"/>
  <c r="B120" i="2"/>
  <c r="D120" i="2"/>
  <c r="E120" i="2"/>
  <c r="G120" i="2"/>
  <c r="C120" i="2"/>
  <c r="H120" i="2"/>
  <c r="A121" i="2"/>
  <c r="D121" i="2"/>
  <c r="G121" i="2"/>
  <c r="C121" i="2"/>
  <c r="H121" i="2"/>
  <c r="B121" i="2"/>
  <c r="A122" i="2"/>
  <c r="B122" i="2"/>
  <c r="D122" i="2"/>
  <c r="G122" i="2"/>
  <c r="C122" i="2"/>
  <c r="E122" i="2"/>
  <c r="H122" i="2"/>
  <c r="A123" i="2"/>
  <c r="C123" i="2"/>
  <c r="D123" i="2"/>
  <c r="E123" i="2"/>
  <c r="G123" i="2"/>
  <c r="H123" i="2"/>
  <c r="B123" i="2"/>
  <c r="A124" i="2"/>
  <c r="B124" i="2"/>
  <c r="D124" i="2"/>
  <c r="G124" i="2"/>
  <c r="C124" i="2"/>
  <c r="H124" i="2"/>
  <c r="A125" i="2"/>
  <c r="B125" i="2"/>
  <c r="C125" i="2"/>
  <c r="E125" i="2"/>
  <c r="D125" i="2"/>
  <c r="G125" i="2"/>
  <c r="H125" i="2"/>
  <c r="A126" i="2"/>
  <c r="B126" i="2"/>
  <c r="C126" i="2"/>
  <c r="E126" i="2"/>
  <c r="D126" i="2"/>
  <c r="G126" i="2"/>
  <c r="H126" i="2"/>
  <c r="A127" i="2"/>
  <c r="C127" i="2"/>
  <c r="D127" i="2"/>
  <c r="G127" i="2"/>
  <c r="H127" i="2"/>
  <c r="B127" i="2"/>
  <c r="A128" i="2"/>
  <c r="B128" i="2"/>
  <c r="D128" i="2"/>
  <c r="G128" i="2"/>
  <c r="C128" i="2"/>
  <c r="E128" i="2"/>
  <c r="H128" i="2"/>
  <c r="A129" i="2"/>
  <c r="D129" i="2"/>
  <c r="G129" i="2"/>
  <c r="C129" i="2"/>
  <c r="E129" i="2"/>
  <c r="H129" i="2"/>
  <c r="B129" i="2"/>
  <c r="A130" i="2"/>
  <c r="B130" i="2"/>
  <c r="D130" i="2"/>
  <c r="G130" i="2"/>
  <c r="C130" i="2"/>
  <c r="H130" i="2"/>
  <c r="A131" i="2"/>
  <c r="C131" i="2"/>
  <c r="D131" i="2"/>
  <c r="G131" i="2"/>
  <c r="H131" i="2"/>
  <c r="B131" i="2"/>
  <c r="A132" i="2"/>
  <c r="B132" i="2"/>
  <c r="D132" i="2"/>
  <c r="G132" i="2"/>
  <c r="C132" i="2"/>
  <c r="H132" i="2"/>
  <c r="A133" i="2"/>
  <c r="B133" i="2"/>
  <c r="D133" i="2"/>
  <c r="G133" i="2"/>
  <c r="C133" i="2"/>
  <c r="E133" i="2"/>
  <c r="H133" i="2"/>
  <c r="A134" i="2"/>
  <c r="B134" i="2"/>
  <c r="C134" i="2"/>
  <c r="E134" i="2"/>
  <c r="D134" i="2"/>
  <c r="G134" i="2"/>
  <c r="H134" i="2"/>
  <c r="A135" i="2"/>
  <c r="C135" i="2"/>
  <c r="D135" i="2"/>
  <c r="G135" i="2"/>
  <c r="H135" i="2"/>
  <c r="B135" i="2"/>
  <c r="A136" i="2"/>
  <c r="B136" i="2"/>
  <c r="D136" i="2"/>
  <c r="G136" i="2"/>
  <c r="C136" i="2"/>
  <c r="H136" i="2"/>
  <c r="A137" i="2"/>
  <c r="D137" i="2"/>
  <c r="G137" i="2"/>
  <c r="C137" i="2"/>
  <c r="E137" i="2"/>
  <c r="H137" i="2"/>
  <c r="B137" i="2"/>
  <c r="A138" i="2"/>
  <c r="C138" i="2"/>
  <c r="E138" i="2"/>
  <c r="D138" i="2"/>
  <c r="G138" i="2"/>
  <c r="H138" i="2"/>
  <c r="B138" i="2"/>
  <c r="A139" i="2"/>
  <c r="C139" i="2"/>
  <c r="D139" i="2"/>
  <c r="G139" i="2"/>
  <c r="H139" i="2"/>
  <c r="B139" i="2"/>
  <c r="A140" i="2"/>
  <c r="B140" i="2"/>
  <c r="D140" i="2"/>
  <c r="E140" i="2"/>
  <c r="G140" i="2"/>
  <c r="C140" i="2"/>
  <c r="H140" i="2"/>
  <c r="A141" i="2"/>
  <c r="D141" i="2"/>
  <c r="G141" i="2"/>
  <c r="C141" i="2"/>
  <c r="E141" i="2"/>
  <c r="H141" i="2"/>
  <c r="B141" i="2"/>
  <c r="A142" i="2"/>
  <c r="D142" i="2"/>
  <c r="G142" i="2"/>
  <c r="C142" i="2"/>
  <c r="H142" i="2"/>
  <c r="B142" i="2"/>
  <c r="A143" i="2"/>
  <c r="B143" i="2"/>
  <c r="D143" i="2"/>
  <c r="G143" i="2"/>
  <c r="C143" i="2"/>
  <c r="H143" i="2"/>
  <c r="A144" i="2"/>
  <c r="C144" i="2"/>
  <c r="E144" i="2"/>
  <c r="D144" i="2"/>
  <c r="G144" i="2"/>
  <c r="H144" i="2"/>
  <c r="B144" i="2"/>
  <c r="A145" i="2"/>
  <c r="B145" i="2"/>
  <c r="C145" i="2"/>
  <c r="D145" i="2"/>
  <c r="G145" i="2"/>
  <c r="H145" i="2"/>
  <c r="A146" i="2"/>
  <c r="B146" i="2"/>
  <c r="C146" i="2"/>
  <c r="E146" i="2"/>
  <c r="D146" i="2"/>
  <c r="G146" i="2"/>
  <c r="H146" i="2"/>
  <c r="A147" i="2"/>
  <c r="B147" i="2"/>
  <c r="D147" i="2"/>
  <c r="G147" i="2"/>
  <c r="C147" i="2"/>
  <c r="H147" i="2"/>
  <c r="A148" i="2"/>
  <c r="C148" i="2"/>
  <c r="E148" i="2"/>
  <c r="D148" i="2"/>
  <c r="G148" i="2"/>
  <c r="H148" i="2"/>
  <c r="B148" i="2"/>
  <c r="A149" i="2"/>
  <c r="D149" i="2"/>
  <c r="G149" i="2"/>
  <c r="C149" i="2"/>
  <c r="H149" i="2"/>
  <c r="B149" i="2"/>
  <c r="A150" i="2"/>
  <c r="D150" i="2"/>
  <c r="G150" i="2"/>
  <c r="C150" i="2"/>
  <c r="E150" i="2"/>
  <c r="H150" i="2"/>
  <c r="B150" i="2"/>
  <c r="A151" i="2"/>
  <c r="B151" i="2"/>
  <c r="D151" i="2"/>
  <c r="G151" i="2"/>
  <c r="C151" i="2"/>
  <c r="H151" i="2"/>
  <c r="A152" i="2"/>
  <c r="C152" i="2"/>
  <c r="D152" i="2"/>
  <c r="G152" i="2"/>
  <c r="H152" i="2"/>
  <c r="B152" i="2"/>
  <c r="A153" i="2"/>
  <c r="B153" i="2"/>
  <c r="C153" i="2"/>
  <c r="D153" i="2"/>
  <c r="G153" i="2"/>
  <c r="H153" i="2"/>
  <c r="A154" i="2"/>
  <c r="B154" i="2"/>
  <c r="C154" i="2"/>
  <c r="D154" i="2"/>
  <c r="G154" i="2"/>
  <c r="H154" i="2"/>
  <c r="A155" i="2"/>
  <c r="B155" i="2"/>
  <c r="D155" i="2"/>
  <c r="G155" i="2"/>
  <c r="C155" i="2"/>
  <c r="H155" i="2"/>
  <c r="A156" i="2"/>
  <c r="C156" i="2"/>
  <c r="E156" i="2"/>
  <c r="D156" i="2"/>
  <c r="G156" i="2"/>
  <c r="H156" i="2"/>
  <c r="B156" i="2"/>
  <c r="A157" i="2"/>
  <c r="D157" i="2"/>
  <c r="G157" i="2"/>
  <c r="C157" i="2"/>
  <c r="H157" i="2"/>
  <c r="B157" i="2"/>
  <c r="A158" i="2"/>
  <c r="D158" i="2"/>
  <c r="G158" i="2"/>
  <c r="C158" i="2"/>
  <c r="H158" i="2"/>
  <c r="B158" i="2"/>
  <c r="A159" i="2"/>
  <c r="B159" i="2"/>
  <c r="D159" i="2"/>
  <c r="G159" i="2"/>
  <c r="C159" i="2"/>
  <c r="H159" i="2"/>
  <c r="A160" i="2"/>
  <c r="C160" i="2"/>
  <c r="E160" i="2"/>
  <c r="D160" i="2"/>
  <c r="G160" i="2"/>
  <c r="H160" i="2"/>
  <c r="B160" i="2"/>
  <c r="A161" i="2"/>
  <c r="B161" i="2"/>
  <c r="C161" i="2"/>
  <c r="E161" i="2"/>
  <c r="D161" i="2"/>
  <c r="G161" i="2"/>
  <c r="H161" i="2"/>
  <c r="A162" i="2"/>
  <c r="B162" i="2"/>
  <c r="C162" i="2"/>
  <c r="D162" i="2"/>
  <c r="G162" i="2"/>
  <c r="H162" i="2"/>
  <c r="A163" i="2"/>
  <c r="B163" i="2"/>
  <c r="D163" i="2"/>
  <c r="G163" i="2"/>
  <c r="C163" i="2"/>
  <c r="E163" i="2"/>
  <c r="H163" i="2"/>
  <c r="A164" i="2"/>
  <c r="C164" i="2"/>
  <c r="E164" i="2"/>
  <c r="D164" i="2"/>
  <c r="G164" i="2"/>
  <c r="H164" i="2"/>
  <c r="B164" i="2"/>
  <c r="A165" i="2"/>
  <c r="D165" i="2"/>
  <c r="G165" i="2"/>
  <c r="C165" i="2"/>
  <c r="H165" i="2"/>
  <c r="B165" i="2"/>
  <c r="A166" i="2"/>
  <c r="D166" i="2"/>
  <c r="G166" i="2"/>
  <c r="C166" i="2"/>
  <c r="E166" i="2"/>
  <c r="H166" i="2"/>
  <c r="B166" i="2"/>
  <c r="A167" i="2"/>
  <c r="B167" i="2"/>
  <c r="D167" i="2"/>
  <c r="G167" i="2"/>
  <c r="C167" i="2"/>
  <c r="H167" i="2"/>
  <c r="A168" i="2"/>
  <c r="C168" i="2"/>
  <c r="D168" i="2"/>
  <c r="G168" i="2"/>
  <c r="H168" i="2"/>
  <c r="B168" i="2"/>
  <c r="A169" i="2"/>
  <c r="B169" i="2"/>
  <c r="C169" i="2"/>
  <c r="E169" i="2"/>
  <c r="D169" i="2"/>
  <c r="G169" i="2"/>
  <c r="H169" i="2"/>
  <c r="A170" i="2"/>
  <c r="B170" i="2"/>
  <c r="C170" i="2"/>
  <c r="D170" i="2"/>
  <c r="G170" i="2"/>
  <c r="H170" i="2"/>
  <c r="A171" i="2"/>
  <c r="B171" i="2"/>
  <c r="D171" i="2"/>
  <c r="G171" i="2"/>
  <c r="C171" i="2"/>
  <c r="H171" i="2"/>
  <c r="A172" i="2"/>
  <c r="C172" i="2"/>
  <c r="D172" i="2"/>
  <c r="G172" i="2"/>
  <c r="H172" i="2"/>
  <c r="B172" i="2"/>
  <c r="A173" i="2"/>
  <c r="D173" i="2"/>
  <c r="G173" i="2"/>
  <c r="C173" i="2"/>
  <c r="E173" i="2"/>
  <c r="H173" i="2"/>
  <c r="B173" i="2"/>
  <c r="A174" i="2"/>
  <c r="D174" i="2"/>
  <c r="G174" i="2"/>
  <c r="C174" i="2"/>
  <c r="E174" i="2"/>
  <c r="H174" i="2"/>
  <c r="B174" i="2"/>
  <c r="A175" i="2"/>
  <c r="B175" i="2"/>
  <c r="D175" i="2"/>
  <c r="G175" i="2"/>
  <c r="C175" i="2"/>
  <c r="H175" i="2"/>
  <c r="A176" i="2"/>
  <c r="C176" i="2"/>
  <c r="E176" i="2"/>
  <c r="D176" i="2"/>
  <c r="G176" i="2"/>
  <c r="H176" i="2"/>
  <c r="B176" i="2"/>
  <c r="A177" i="2"/>
  <c r="B177" i="2"/>
  <c r="C177" i="2"/>
  <c r="E177" i="2"/>
  <c r="D177" i="2"/>
  <c r="G177" i="2"/>
  <c r="H177" i="2"/>
  <c r="A178" i="2"/>
  <c r="B178" i="2"/>
  <c r="C178" i="2"/>
  <c r="D178" i="2"/>
  <c r="G178" i="2"/>
  <c r="H178" i="2"/>
  <c r="A179" i="2"/>
  <c r="B179" i="2"/>
  <c r="D179" i="2"/>
  <c r="G179" i="2"/>
  <c r="C179" i="2"/>
  <c r="E179" i="2"/>
  <c r="H179" i="2"/>
  <c r="A180" i="2"/>
  <c r="C180" i="2"/>
  <c r="E180" i="2"/>
  <c r="D180" i="2"/>
  <c r="G180" i="2"/>
  <c r="H180" i="2"/>
  <c r="B180" i="2"/>
  <c r="A181" i="2"/>
  <c r="D181" i="2"/>
  <c r="G181" i="2"/>
  <c r="C181" i="2"/>
  <c r="E181" i="2"/>
  <c r="H181" i="2"/>
  <c r="B181" i="2"/>
  <c r="A182" i="2"/>
  <c r="D182" i="2"/>
  <c r="G182" i="2"/>
  <c r="C182" i="2"/>
  <c r="E182" i="2"/>
  <c r="H182" i="2"/>
  <c r="B182" i="2"/>
  <c r="A183" i="2"/>
  <c r="B183" i="2"/>
  <c r="D183" i="2"/>
  <c r="G183" i="2"/>
  <c r="C183" i="2"/>
  <c r="E183" i="2"/>
  <c r="H183" i="2"/>
  <c r="A184" i="2"/>
  <c r="C184" i="2"/>
  <c r="E184" i="2"/>
  <c r="D184" i="2"/>
  <c r="G184" i="2"/>
  <c r="H184" i="2"/>
  <c r="B184" i="2"/>
  <c r="A185" i="2"/>
  <c r="B185" i="2"/>
  <c r="C185" i="2"/>
  <c r="D185" i="2"/>
  <c r="G185" i="2"/>
  <c r="H185" i="2"/>
  <c r="A186" i="2"/>
  <c r="B186" i="2"/>
  <c r="C186" i="2"/>
  <c r="E186" i="2"/>
  <c r="D186" i="2"/>
  <c r="G186" i="2"/>
  <c r="H186" i="2"/>
  <c r="A187" i="2"/>
  <c r="B187" i="2"/>
  <c r="D187" i="2"/>
  <c r="G187" i="2"/>
  <c r="C187" i="2"/>
  <c r="E187" i="2"/>
  <c r="H187" i="2"/>
  <c r="A188" i="2"/>
  <c r="C188" i="2"/>
  <c r="D188" i="2"/>
  <c r="G188" i="2"/>
  <c r="H188" i="2"/>
  <c r="B188" i="2"/>
  <c r="A189" i="2"/>
  <c r="D189" i="2"/>
  <c r="G189" i="2"/>
  <c r="C189" i="2"/>
  <c r="E189" i="2"/>
  <c r="H189" i="2"/>
  <c r="B189" i="2"/>
  <c r="A190" i="2"/>
  <c r="B190" i="2"/>
  <c r="D190" i="2"/>
  <c r="G190" i="2"/>
  <c r="C190" i="2"/>
  <c r="E190" i="2"/>
  <c r="H190" i="2"/>
  <c r="A191" i="2"/>
  <c r="B191" i="2"/>
  <c r="C191" i="2"/>
  <c r="D191" i="2"/>
  <c r="G191" i="2"/>
  <c r="H191" i="2"/>
  <c r="A192" i="2"/>
  <c r="C192" i="2"/>
  <c r="D192" i="2"/>
  <c r="G192" i="2"/>
  <c r="H192" i="2"/>
  <c r="B192" i="2"/>
  <c r="A193" i="2"/>
  <c r="B193" i="2"/>
  <c r="C193" i="2"/>
  <c r="D193" i="2"/>
  <c r="G193" i="2"/>
  <c r="H193" i="2"/>
  <c r="A194" i="2"/>
  <c r="B194" i="2"/>
  <c r="D194" i="2"/>
  <c r="G194" i="2"/>
  <c r="C194" i="2"/>
  <c r="H194" i="2"/>
  <c r="A195" i="2"/>
  <c r="B195" i="2"/>
  <c r="D195" i="2"/>
  <c r="G195" i="2"/>
  <c r="C195" i="2"/>
  <c r="H195" i="2"/>
  <c r="A196" i="2"/>
  <c r="C196" i="2"/>
  <c r="E196" i="2"/>
  <c r="D196" i="2"/>
  <c r="G196" i="2"/>
  <c r="H196" i="2"/>
  <c r="B196" i="2"/>
  <c r="A197" i="2"/>
  <c r="D197" i="2"/>
  <c r="G197" i="2"/>
  <c r="C197" i="2"/>
  <c r="H197" i="2"/>
  <c r="B197" i="2"/>
  <c r="A198" i="2"/>
  <c r="B198" i="2"/>
  <c r="D198" i="2"/>
  <c r="G198" i="2"/>
  <c r="C198" i="2"/>
  <c r="E198" i="2"/>
  <c r="H198" i="2"/>
  <c r="A199" i="2"/>
  <c r="B199" i="2"/>
  <c r="D199" i="2"/>
  <c r="G199" i="2"/>
  <c r="C199" i="2"/>
  <c r="E199" i="2"/>
  <c r="H199" i="2"/>
  <c r="A200" i="2"/>
  <c r="C200" i="2"/>
  <c r="E200" i="2"/>
  <c r="D200" i="2"/>
  <c r="G200" i="2"/>
  <c r="H200" i="2"/>
  <c r="B200" i="2"/>
  <c r="A201" i="2"/>
  <c r="B201" i="2"/>
  <c r="C201" i="2"/>
  <c r="D201" i="2"/>
  <c r="G201" i="2"/>
  <c r="H201" i="2"/>
  <c r="A202" i="2"/>
  <c r="B202" i="2"/>
  <c r="D202" i="2"/>
  <c r="G202" i="2"/>
  <c r="C202" i="2"/>
  <c r="E202" i="2"/>
  <c r="H202" i="2"/>
  <c r="A203" i="2"/>
  <c r="B203" i="2"/>
  <c r="D203" i="2"/>
  <c r="G203" i="2"/>
  <c r="C203" i="2"/>
  <c r="E203" i="2"/>
  <c r="H203" i="2"/>
  <c r="A204" i="2"/>
  <c r="C204" i="2"/>
  <c r="E204" i="2"/>
  <c r="D204" i="2"/>
  <c r="G204" i="2"/>
  <c r="H204" i="2"/>
  <c r="B204" i="2"/>
  <c r="A205" i="2"/>
  <c r="D205" i="2"/>
  <c r="G205" i="2"/>
  <c r="C205" i="2"/>
  <c r="H205" i="2"/>
  <c r="B205" i="2"/>
  <c r="A206" i="2"/>
  <c r="B206" i="2"/>
  <c r="D206" i="2"/>
  <c r="G206" i="2"/>
  <c r="C206" i="2"/>
  <c r="H206" i="2"/>
  <c r="A207" i="2"/>
  <c r="B207" i="2"/>
  <c r="D207" i="2"/>
  <c r="G207" i="2"/>
  <c r="C207" i="2"/>
  <c r="E207" i="2"/>
  <c r="H207" i="2"/>
  <c r="A208" i="2"/>
  <c r="C208" i="2"/>
  <c r="D208" i="2"/>
  <c r="G208" i="2"/>
  <c r="H208" i="2"/>
  <c r="B208" i="2"/>
  <c r="A209" i="2"/>
  <c r="B209" i="2"/>
  <c r="C209" i="2"/>
  <c r="D209" i="2"/>
  <c r="E209" i="2"/>
  <c r="G209" i="2"/>
  <c r="H209" i="2"/>
  <c r="A210" i="2"/>
  <c r="B210" i="2"/>
  <c r="D210" i="2"/>
  <c r="G210" i="2"/>
  <c r="C210" i="2"/>
  <c r="E210" i="2"/>
  <c r="H210" i="2"/>
  <c r="A211" i="2"/>
  <c r="B211" i="2"/>
  <c r="D211" i="2"/>
  <c r="G211" i="2"/>
  <c r="C211" i="2"/>
  <c r="H211" i="2"/>
  <c r="A212" i="2"/>
  <c r="C212" i="2"/>
  <c r="E212" i="2"/>
  <c r="D212" i="2"/>
  <c r="G212" i="2"/>
  <c r="H212" i="2"/>
  <c r="B212" i="2"/>
  <c r="A213" i="2"/>
  <c r="D213" i="2"/>
  <c r="G213" i="2"/>
  <c r="C213" i="2"/>
  <c r="E213" i="2"/>
  <c r="H213" i="2"/>
  <c r="B213" i="2"/>
  <c r="A214" i="2"/>
  <c r="B214" i="2"/>
  <c r="D214" i="2"/>
  <c r="G214" i="2"/>
  <c r="C214" i="2"/>
  <c r="H214" i="2"/>
  <c r="A215" i="2"/>
  <c r="B215" i="2"/>
  <c r="D215" i="2"/>
  <c r="G215" i="2"/>
  <c r="C215" i="2"/>
  <c r="E215" i="2"/>
  <c r="H215" i="2"/>
  <c r="A216" i="2"/>
  <c r="C216" i="2"/>
  <c r="E216" i="2"/>
  <c r="D216" i="2"/>
  <c r="G216" i="2"/>
  <c r="H216" i="2"/>
  <c r="B216" i="2"/>
  <c r="A217" i="2"/>
  <c r="B217" i="2"/>
  <c r="C217" i="2"/>
  <c r="D217" i="2"/>
  <c r="G217" i="2"/>
  <c r="H217" i="2"/>
  <c r="E34" i="1"/>
  <c r="F34" i="1"/>
  <c r="G34" i="1"/>
  <c r="I34" i="1"/>
  <c r="E30" i="1"/>
  <c r="F30" i="1"/>
  <c r="G30" i="1"/>
  <c r="I30" i="1"/>
  <c r="E26" i="1"/>
  <c r="F26" i="1"/>
  <c r="G26" i="1"/>
  <c r="I26" i="1"/>
  <c r="E22" i="1"/>
  <c r="F22" i="1"/>
  <c r="G22" i="1"/>
  <c r="E73" i="1"/>
  <c r="F73" i="1"/>
  <c r="G73" i="1"/>
  <c r="J73" i="1"/>
  <c r="E69" i="1"/>
  <c r="F69" i="1"/>
  <c r="G69" i="1"/>
  <c r="K69" i="1"/>
  <c r="E65" i="1"/>
  <c r="F65" i="1"/>
  <c r="G65" i="1"/>
  <c r="K65" i="1"/>
  <c r="E61" i="1"/>
  <c r="F61" i="1"/>
  <c r="G61" i="1"/>
  <c r="K61" i="1"/>
  <c r="E57" i="1"/>
  <c r="F57" i="1"/>
  <c r="G57" i="1"/>
  <c r="J57" i="1"/>
  <c r="E53" i="1"/>
  <c r="F53" i="1"/>
  <c r="G53" i="1"/>
  <c r="J53" i="1"/>
  <c r="E49" i="1"/>
  <c r="F49" i="1"/>
  <c r="G49" i="1"/>
  <c r="J49" i="1"/>
  <c r="E45" i="1"/>
  <c r="F45" i="1"/>
  <c r="G45" i="1"/>
  <c r="I45" i="1"/>
  <c r="E41" i="1"/>
  <c r="F41" i="1"/>
  <c r="G41" i="1"/>
  <c r="I41" i="1"/>
  <c r="E37" i="1"/>
  <c r="F37" i="1"/>
  <c r="G37" i="1"/>
  <c r="I37" i="1"/>
  <c r="E33" i="1"/>
  <c r="F33" i="1"/>
  <c r="G33" i="1"/>
  <c r="I33" i="1"/>
  <c r="E29" i="1"/>
  <c r="F29" i="1"/>
  <c r="G29" i="1"/>
  <c r="I29" i="1"/>
  <c r="E25" i="1"/>
  <c r="F25" i="1"/>
  <c r="G25" i="1"/>
  <c r="I25" i="1"/>
  <c r="I22" i="1"/>
  <c r="C11" i="1"/>
  <c r="C12" i="1"/>
  <c r="C16" i="1"/>
  <c r="D18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24" i="1"/>
  <c r="O28" i="1"/>
  <c r="O32" i="1"/>
  <c r="O21" i="1"/>
  <c r="O48" i="1"/>
  <c r="O50" i="1"/>
  <c r="O65" i="1"/>
  <c r="O76" i="1"/>
  <c r="O79" i="1"/>
  <c r="O82" i="1"/>
  <c r="O26" i="1"/>
  <c r="O37" i="1"/>
  <c r="O52" i="1"/>
  <c r="O54" i="1"/>
  <c r="O69" i="1"/>
  <c r="O22" i="1"/>
  <c r="O45" i="1"/>
  <c r="O60" i="1"/>
  <c r="O62" i="1"/>
  <c r="O75" i="1"/>
  <c r="O81" i="1"/>
  <c r="O29" i="1"/>
  <c r="O49" i="1"/>
  <c r="O64" i="1"/>
  <c r="O66" i="1"/>
  <c r="O84" i="1"/>
  <c r="O34" i="1"/>
  <c r="O36" i="1"/>
  <c r="O38" i="1"/>
  <c r="O53" i="1"/>
  <c r="O68" i="1"/>
  <c r="O70" i="1"/>
  <c r="O77" i="1"/>
  <c r="O25" i="1"/>
  <c r="O40" i="1"/>
  <c r="O42" i="1"/>
  <c r="O57" i="1"/>
  <c r="O72" i="1"/>
  <c r="O74" i="1"/>
  <c r="O80" i="1"/>
  <c r="O83" i="1"/>
  <c r="O30" i="1"/>
  <c r="O44" i="1"/>
  <c r="O46" i="1"/>
  <c r="O61" i="1"/>
  <c r="O41" i="1"/>
  <c r="O78" i="1"/>
  <c r="O33" i="1"/>
  <c r="O58" i="1"/>
  <c r="O73" i="1"/>
  <c r="O56" i="1"/>
  <c r="F122" i="3" l="1"/>
  <c r="G122" i="3" s="1"/>
  <c r="I122" i="3" s="1"/>
  <c r="E217" i="2"/>
  <c r="E162" i="2"/>
  <c r="E114" i="2"/>
  <c r="E104" i="2"/>
  <c r="E86" i="2"/>
  <c r="E78" i="2"/>
  <c r="E58" i="2"/>
  <c r="E116" i="2"/>
  <c r="E87" i="2"/>
  <c r="E70" i="2"/>
  <c r="E206" i="2"/>
  <c r="E153" i="2"/>
  <c r="E82" i="2"/>
  <c r="E76" i="2"/>
  <c r="F249" i="3"/>
  <c r="G249" i="3" s="1"/>
  <c r="K249" i="3" s="1"/>
  <c r="E201" i="2"/>
  <c r="E195" i="2"/>
  <c r="E95" i="2"/>
  <c r="E66" i="2"/>
  <c r="E34" i="2"/>
  <c r="F228" i="3"/>
  <c r="G228" i="3" s="1"/>
  <c r="K228" i="3" s="1"/>
  <c r="F74" i="3"/>
  <c r="G74" i="3" s="1"/>
  <c r="I74" i="3" s="1"/>
  <c r="F62" i="3"/>
  <c r="G62" i="3" s="1"/>
  <c r="J62" i="3" s="1"/>
  <c r="E188" i="2"/>
  <c r="E171" i="2"/>
  <c r="E65" i="2"/>
  <c r="E170" i="2"/>
  <c r="E158" i="2"/>
  <c r="E147" i="2"/>
  <c r="E98" i="2"/>
  <c r="E43" i="2"/>
  <c r="E36" i="2"/>
  <c r="E191" i="2"/>
  <c r="E139" i="2"/>
  <c r="E124" i="2"/>
  <c r="E205" i="2"/>
  <c r="E117" i="2"/>
  <c r="E105" i="2"/>
  <c r="E69" i="2"/>
  <c r="E39" i="2"/>
  <c r="E149" i="2"/>
  <c r="E143" i="2"/>
  <c r="E80" i="2"/>
  <c r="E45" i="2"/>
  <c r="E23" i="2"/>
  <c r="E111" i="2"/>
  <c r="E101" i="2"/>
  <c r="E211" i="2"/>
  <c r="E208" i="2"/>
  <c r="E178" i="2"/>
  <c r="E159" i="2"/>
  <c r="E103" i="2"/>
  <c r="E56" i="2"/>
  <c r="F240" i="3"/>
  <c r="G240" i="3" s="1"/>
  <c r="J240" i="3" s="1"/>
  <c r="F213" i="3"/>
  <c r="G213" i="3" s="1"/>
  <c r="J213" i="3" s="1"/>
  <c r="F185" i="3"/>
  <c r="G185" i="3" s="1"/>
  <c r="J185" i="3" s="1"/>
  <c r="F179" i="3"/>
  <c r="G179" i="3" s="1"/>
  <c r="K179" i="3" s="1"/>
  <c r="F140" i="3"/>
  <c r="G140" i="3" s="1"/>
  <c r="J140" i="3" s="1"/>
  <c r="E152" i="2"/>
  <c r="E132" i="2"/>
  <c r="E91" i="2"/>
  <c r="E64" i="2"/>
  <c r="E197" i="2"/>
  <c r="E75" i="2"/>
  <c r="E17" i="2"/>
  <c r="E13" i="2"/>
  <c r="E135" i="2"/>
  <c r="E121" i="2"/>
  <c r="E130" i="2"/>
  <c r="E42" i="2"/>
  <c r="E194" i="2"/>
  <c r="E185" i="2"/>
  <c r="E109" i="2"/>
  <c r="F15" i="3"/>
  <c r="E151" i="2"/>
  <c r="E136" i="2"/>
  <c r="E106" i="2"/>
  <c r="E53" i="2"/>
  <c r="E29" i="2"/>
  <c r="E127" i="2"/>
  <c r="E112" i="2"/>
  <c r="E92" i="2"/>
  <c r="E89" i="2"/>
  <c r="E84" i="2"/>
  <c r="E14" i="2"/>
  <c r="E38" i="3"/>
  <c r="E32" i="3"/>
  <c r="E267" i="3"/>
  <c r="F267" i="3" s="1"/>
  <c r="G267" i="3" s="1"/>
  <c r="K267" i="3" s="1"/>
  <c r="E165" i="2"/>
  <c r="E172" i="2"/>
  <c r="G262" i="3"/>
  <c r="K262" i="3" s="1"/>
  <c r="E72" i="2"/>
  <c r="E40" i="2"/>
  <c r="E73" i="3"/>
  <c r="E67" i="3"/>
  <c r="E61" i="3"/>
  <c r="E56" i="3"/>
  <c r="F56" i="3" s="1"/>
  <c r="G56" i="3" s="1"/>
  <c r="I56" i="3" s="1"/>
  <c r="G49" i="3"/>
  <c r="I49" i="3" s="1"/>
  <c r="E43" i="3"/>
  <c r="E37" i="3"/>
  <c r="E34" i="3"/>
  <c r="E31" i="3"/>
  <c r="E28" i="3"/>
  <c r="E22" i="3"/>
  <c r="E266" i="3"/>
  <c r="F266" i="3" s="1"/>
  <c r="G266" i="3" s="1"/>
  <c r="K266" i="3" s="1"/>
  <c r="E32" i="2"/>
  <c r="E264" i="3"/>
  <c r="F264" i="3" s="1"/>
  <c r="G264" i="3" s="1"/>
  <c r="K264" i="3" s="1"/>
  <c r="E193" i="2"/>
  <c r="E50" i="2"/>
  <c r="E26" i="2"/>
  <c r="F250" i="3"/>
  <c r="G250" i="3" s="1"/>
  <c r="K250" i="3" s="1"/>
  <c r="F229" i="3"/>
  <c r="G229" i="3" s="1"/>
  <c r="K229" i="3" s="1"/>
  <c r="F216" i="3"/>
  <c r="G216" i="3" s="1"/>
  <c r="F129" i="3"/>
  <c r="G129" i="3" s="1"/>
  <c r="I129" i="3" s="1"/>
  <c r="E119" i="2"/>
  <c r="E157" i="2"/>
  <c r="E110" i="2"/>
  <c r="C11" i="3"/>
  <c r="C12" i="3"/>
  <c r="O160" i="3" l="1"/>
  <c r="O276" i="3"/>
  <c r="O275" i="3"/>
  <c r="O274" i="3"/>
  <c r="O273" i="3"/>
  <c r="O272" i="3"/>
  <c r="O271" i="3"/>
  <c r="O270" i="3"/>
  <c r="O269" i="3"/>
  <c r="F22" i="3"/>
  <c r="G22" i="3" s="1"/>
  <c r="H22" i="3" s="1"/>
  <c r="E12" i="2"/>
  <c r="F61" i="3"/>
  <c r="G61" i="3" s="1"/>
  <c r="I61" i="3" s="1"/>
  <c r="E48" i="2"/>
  <c r="F28" i="3"/>
  <c r="G28" i="3" s="1"/>
  <c r="H28" i="3" s="1"/>
  <c r="E18" i="2"/>
  <c r="F67" i="3"/>
  <c r="G67" i="3" s="1"/>
  <c r="J67" i="3" s="1"/>
  <c r="E54" i="2"/>
  <c r="F32" i="3"/>
  <c r="G32" i="3" s="1"/>
  <c r="H32" i="3" s="1"/>
  <c r="E22" i="2"/>
  <c r="F31" i="3"/>
  <c r="G31" i="3" s="1"/>
  <c r="H31" i="3" s="1"/>
  <c r="E21" i="2"/>
  <c r="F73" i="3"/>
  <c r="G73" i="3" s="1"/>
  <c r="J73" i="3" s="1"/>
  <c r="E60" i="2"/>
  <c r="F38" i="3"/>
  <c r="G38" i="3" s="1"/>
  <c r="H38" i="3" s="1"/>
  <c r="E28" i="2"/>
  <c r="E24" i="2"/>
  <c r="F34" i="3"/>
  <c r="G34" i="3" s="1"/>
  <c r="H34" i="3" s="1"/>
  <c r="F37" i="3"/>
  <c r="G37" i="3" s="1"/>
  <c r="H37" i="3" s="1"/>
  <c r="E27" i="2"/>
  <c r="F43" i="3"/>
  <c r="G43" i="3" s="1"/>
  <c r="H43" i="3" s="1"/>
  <c r="E33" i="2"/>
  <c r="O152" i="3"/>
  <c r="O227" i="3"/>
  <c r="O130" i="3"/>
  <c r="O143" i="3"/>
  <c r="O154" i="3"/>
  <c r="O157" i="3"/>
  <c r="O133" i="3"/>
  <c r="O172" i="3"/>
  <c r="O193" i="3"/>
  <c r="O156" i="3"/>
  <c r="O104" i="3"/>
  <c r="O153" i="3"/>
  <c r="O200" i="3"/>
  <c r="O171" i="3"/>
  <c r="O119" i="3"/>
  <c r="O174" i="3"/>
  <c r="O251" i="3"/>
  <c r="O186" i="3"/>
  <c r="O117" i="3"/>
  <c r="O178" i="3"/>
  <c r="O105" i="3"/>
  <c r="O268" i="3"/>
  <c r="O265" i="3"/>
  <c r="O114" i="3"/>
  <c r="O237" i="3"/>
  <c r="O218" i="3"/>
  <c r="O166" i="3"/>
  <c r="O115" i="3"/>
  <c r="O226" i="3"/>
  <c r="O262" i="3"/>
  <c r="O182" i="3"/>
  <c r="O181" i="3"/>
  <c r="O129" i="3"/>
  <c r="O221" i="3"/>
  <c r="O176" i="3"/>
  <c r="O132" i="3"/>
  <c r="O259" i="3"/>
  <c r="O248" i="3"/>
  <c r="O215" i="3"/>
  <c r="O170" i="3"/>
  <c r="O225" i="3"/>
  <c r="O263" i="3"/>
  <c r="O208" i="3"/>
  <c r="O255" i="3"/>
  <c r="O220" i="3"/>
  <c r="O184" i="3"/>
  <c r="O177" i="3"/>
  <c r="O205" i="3"/>
  <c r="O102" i="3"/>
  <c r="O244" i="3"/>
  <c r="O101" i="3"/>
  <c r="O183" i="3"/>
  <c r="O175" i="3"/>
  <c r="O252" i="3"/>
  <c r="O179" i="3"/>
  <c r="O206" i="3"/>
  <c r="O169" i="3"/>
  <c r="O137" i="3"/>
  <c r="O103" i="3"/>
  <c r="O120" i="3"/>
  <c r="O150" i="3"/>
  <c r="O241" i="3"/>
  <c r="O173" i="3"/>
  <c r="O232" i="3"/>
  <c r="O136" i="3"/>
  <c r="O249" i="3"/>
  <c r="O142" i="3"/>
  <c r="O213" i="3"/>
  <c r="O106" i="3"/>
  <c r="O204" i="3"/>
  <c r="O118" i="3"/>
  <c r="O196" i="3"/>
  <c r="O163" i="3"/>
  <c r="O138" i="3"/>
  <c r="O211" i="3"/>
  <c r="O246" i="3"/>
  <c r="O201" i="3"/>
  <c r="O125" i="3"/>
  <c r="O155" i="3"/>
  <c r="O147" i="3"/>
  <c r="O192" i="3"/>
  <c r="O264" i="3"/>
  <c r="O267" i="3"/>
  <c r="O250" i="3"/>
  <c r="O210" i="3"/>
  <c r="O145" i="3"/>
  <c r="O240" i="3"/>
  <c r="O180" i="3"/>
  <c r="O100" i="3"/>
  <c r="O159" i="3"/>
  <c r="O209" i="3"/>
  <c r="O194" i="3"/>
  <c r="O235" i="3"/>
  <c r="O151" i="3"/>
  <c r="O116" i="3"/>
  <c r="O222" i="3"/>
  <c r="O230" i="3"/>
  <c r="O254" i="3"/>
  <c r="O135" i="3"/>
  <c r="O256" i="3"/>
  <c r="O55" i="3"/>
  <c r="O258" i="3"/>
  <c r="O185" i="3"/>
  <c r="O140" i="3"/>
  <c r="O121" i="3"/>
  <c r="O139" i="3"/>
  <c r="O217" i="3"/>
  <c r="O239" i="3"/>
  <c r="O146" i="3"/>
  <c r="O124" i="3"/>
  <c r="O167" i="3"/>
  <c r="O131" i="3"/>
  <c r="O233" i="3"/>
  <c r="O164" i="3"/>
  <c r="O229" i="3"/>
  <c r="O128" i="3"/>
  <c r="O190" i="3"/>
  <c r="O189" i="3"/>
  <c r="O127" i="3"/>
  <c r="O197" i="3"/>
  <c r="O207" i="3"/>
  <c r="O247" i="3"/>
  <c r="O219" i="3"/>
  <c r="O122" i="3"/>
  <c r="O199" i="3"/>
  <c r="O126" i="3"/>
  <c r="O123" i="3"/>
  <c r="O161" i="3"/>
  <c r="O158" i="3"/>
  <c r="O224" i="3"/>
  <c r="O168" i="3"/>
  <c r="O188" i="3"/>
  <c r="O231" i="3"/>
  <c r="O191" i="3"/>
  <c r="O195" i="3"/>
  <c r="O212" i="3"/>
  <c r="O236" i="3"/>
  <c r="O214" i="3"/>
  <c r="O141" i="3"/>
  <c r="O238" i="3"/>
  <c r="O266" i="3"/>
  <c r="O203" i="3"/>
  <c r="O234" i="3"/>
  <c r="O243" i="3"/>
  <c r="O149" i="3"/>
  <c r="O198" i="3"/>
  <c r="O216" i="3"/>
  <c r="O187" i="3"/>
  <c r="O242" i="3"/>
  <c r="O257" i="3"/>
  <c r="O260" i="3"/>
  <c r="O148" i="3"/>
  <c r="O245" i="3"/>
  <c r="O134" i="3"/>
  <c r="O261" i="3"/>
  <c r="O162" i="3"/>
  <c r="O223" i="3"/>
  <c r="O253" i="3"/>
  <c r="O202" i="3"/>
  <c r="O165" i="3"/>
  <c r="O228" i="3"/>
  <c r="O144" i="3"/>
  <c r="C16" i="3"/>
  <c r="D18" i="3" s="1"/>
  <c r="K216" i="3"/>
  <c r="C15" i="3" l="1"/>
  <c r="F16" i="3" l="1"/>
  <c r="F18" i="3" s="1"/>
  <c r="C18" i="3"/>
  <c r="F17" i="3" l="1"/>
</calcChain>
</file>

<file path=xl/sharedStrings.xml><?xml version="1.0" encoding="utf-8"?>
<sst xmlns="http://schemas.openxmlformats.org/spreadsheetml/2006/main" count="2308" uniqueCount="853">
  <si>
    <t>GU Ori</t>
  </si>
  <si>
    <t>Samolyk, 1985JAVSO..14...12S</t>
  </si>
  <si>
    <t>System Type:</t>
  </si>
  <si>
    <t>Samolyk 1985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</si>
  <si>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</si>
  <si>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</si>
  <si>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</si>
  <si>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</si>
  <si>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</si>
  <si>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</si>
  <si>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</si>
  <si>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</si>
  <si>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</si>
  <si>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</si>
  <si>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</si>
  <si>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</si>
  <si>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</si>
  <si>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</si>
  <si>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</si>
  <si>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</si>
  <si>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</si>
  <si>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</si>
  <si>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</si>
  <si>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</si>
  <si>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</si>
  <si>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</si>
  <si>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Samolyk</t>
  </si>
  <si>
    <t>AAVSO</t>
  </si>
  <si>
    <t>IBVS</t>
  </si>
  <si>
    <t>S4</t>
  </si>
  <si>
    <t>S5</t>
  </si>
  <si>
    <t>Misc</t>
  </si>
  <si>
    <t>Lin Fit</t>
  </si>
  <si>
    <t>Q. Fit</t>
  </si>
  <si>
    <t>Date</t>
  </si>
  <si>
    <t>AAVSO 5</t>
  </si>
  <si>
    <t>II</t>
  </si>
  <si>
    <t>G. Samolyk</t>
  </si>
  <si>
    <t>A</t>
  </si>
  <si>
    <t>IBVS 4887</t>
  </si>
  <si>
    <t>IBVS 4888</t>
  </si>
  <si>
    <t>IBVS 4712</t>
  </si>
  <si>
    <t>IBVS 5017</t>
  </si>
  <si>
    <t>ccd</t>
  </si>
  <si>
    <t>IBVS 5263</t>
  </si>
  <si>
    <t>I</t>
  </si>
  <si>
    <t>IBVS 5287</t>
  </si>
  <si>
    <t>IBVS 5484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</si>
  <si>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</si>
  <si>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</si>
  <si>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</si>
  <si>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</si>
  <si>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</si>
  <si>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</si>
  <si>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</si>
  <si>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</si>
  <si>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</si>
  <si>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</si>
  <si>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</si>
  <si>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2414718.26 </t>
  </si>
  <si>
    <t> 04.03.1899 18:14 </t>
  </si>
  <si>
    <t> -0.38 </t>
  </si>
  <si>
    <t>P </t>
  </si>
  <si>
    <t> N.E.Kurochkin </t>
  </si>
  <si>
    <t> PZ 6.309 </t>
  </si>
  <si>
    <t>2425235.471 </t>
  </si>
  <si>
    <t> 20.12.1927 23:18 </t>
  </si>
  <si>
    <t> -0.232 </t>
  </si>
  <si>
    <t> R.Steiner-Sohn </t>
  </si>
  <si>
    <t> MVS 11.63 </t>
  </si>
  <si>
    <t>2425272.366 </t>
  </si>
  <si>
    <t> 26.01.1928 20:47 </t>
  </si>
  <si>
    <t> -0.285 </t>
  </si>
  <si>
    <t>2425329.345 </t>
  </si>
  <si>
    <t> 23.03.1928 20:16 </t>
  </si>
  <si>
    <t> -0.258 </t>
  </si>
  <si>
    <t>2425502.596 </t>
  </si>
  <si>
    <t> 13.09.1928 02:18 </t>
  </si>
  <si>
    <t> -0.217 </t>
  </si>
  <si>
    <t>2425622.407 </t>
  </si>
  <si>
    <t> 10.01.1929 21:46 </t>
  </si>
  <si>
    <t> -0.193 </t>
  </si>
  <si>
    <t>2425643.373 </t>
  </si>
  <si>
    <t> 31.01.1929 20:57 </t>
  </si>
  <si>
    <t> -0.173 </t>
  </si>
  <si>
    <t>2425649.457 </t>
  </si>
  <si>
    <t> 06.02.1929 22:58 </t>
  </si>
  <si>
    <t> -0.207 </t>
  </si>
  <si>
    <t>2425651.380 </t>
  </si>
  <si>
    <t> 08.02.1929 21:07 </t>
  </si>
  <si>
    <t> -0.167 </t>
  </si>
  <si>
    <t>2425652.292 </t>
  </si>
  <si>
    <t> 09.02.1929 19:00 </t>
  </si>
  <si>
    <t> -0.196 </t>
  </si>
  <si>
    <t>2425671.355 </t>
  </si>
  <si>
    <t> 28.02.1929 20:31 </t>
  </si>
  <si>
    <t>2425672.328 </t>
  </si>
  <si>
    <t> 01.03.1929 19:52 </t>
  </si>
  <si>
    <t> -0.164 </t>
  </si>
  <si>
    <t>2426633.625 </t>
  </si>
  <si>
    <t> 19.10.1931 03:00 </t>
  </si>
  <si>
    <t> -0.227 </t>
  </si>
  <si>
    <t>2428127.525 </t>
  </si>
  <si>
    <t> 21.11.1935 00:36 </t>
  </si>
  <si>
    <t> -0.260 </t>
  </si>
  <si>
    <t>2429306.34 </t>
  </si>
  <si>
    <t> 11.02.1939 20:09 </t>
  </si>
  <si>
    <t> -0.26 </t>
  </si>
  <si>
    <t>2430079.23 </t>
  </si>
  <si>
    <t> 25.03.1941 17:31 </t>
  </si>
  <si>
    <t> -0.22 </t>
  </si>
  <si>
    <t>2430705.538 </t>
  </si>
  <si>
    <t> 12.12.1942 00:54 </t>
  </si>
  <si>
    <t> -0.151 </t>
  </si>
  <si>
    <t>2433570.581 </t>
  </si>
  <si>
    <t> 16.10.1950 01:56 </t>
  </si>
  <si>
    <t> -0.125 </t>
  </si>
  <si>
    <t>2433922.629 </t>
  </si>
  <si>
    <t> 03.10.1951 03:05 </t>
  </si>
  <si>
    <t> -0.144 </t>
  </si>
  <si>
    <t>2435757.626 </t>
  </si>
  <si>
    <t> 11.10.1956 03:01 </t>
  </si>
  <si>
    <t> -0.086 </t>
  </si>
  <si>
    <t>2436114.624 </t>
  </si>
  <si>
    <t> 03.10.1957 02:58 </t>
  </si>
  <si>
    <t> -0.097 </t>
  </si>
  <si>
    <t>2436163.563 </t>
  </si>
  <si>
    <t> 21.11.1957 01:30 </t>
  </si>
  <si>
    <t> -0.109 </t>
  </si>
  <si>
    <t>2436607.408 </t>
  </si>
  <si>
    <t> 07.02.1959 21:47 </t>
  </si>
  <si>
    <t> -0.113 </t>
  </si>
  <si>
    <t>2437588.611 </t>
  </si>
  <si>
    <t> 16.10.1961 02:39 </t>
  </si>
  <si>
    <t> -0.039 </t>
  </si>
  <si>
    <t>2439531.337 </t>
  </si>
  <si>
    <t> 09.02.1967 20:05 </t>
  </si>
  <si>
    <t> -0.037 </t>
  </si>
  <si>
    <t>2439876.361 </t>
  </si>
  <si>
    <t> 20.01.1968 20:39 </t>
  </si>
  <si>
    <t> -0.020 </t>
  </si>
  <si>
    <t>2443069.914 </t>
  </si>
  <si>
    <t> 18.10.1976 09:56 </t>
  </si>
  <si>
    <t> -0.018 </t>
  </si>
  <si>
    <t>V </t>
  </si>
  <si>
    <t> G.Samolyk </t>
  </si>
  <si>
    <t> AVSJ 14.13 </t>
  </si>
  <si>
    <t>2443083.794 </t>
  </si>
  <si>
    <t> 01.11.1976 07:03 </t>
  </si>
  <si>
    <t> -0.023 </t>
  </si>
  <si>
    <t>2443100.729 </t>
  </si>
  <si>
    <t> 18.11.1976 05:29 </t>
  </si>
  <si>
    <t> -0.032 </t>
  </si>
  <si>
    <t>2443100.976 </t>
  </si>
  <si>
    <t> 18.11.1976 11:25 </t>
  </si>
  <si>
    <t>2443112.728 </t>
  </si>
  <si>
    <t> 30.11.1976 05:28 </t>
  </si>
  <si>
    <t> -0.035 </t>
  </si>
  <si>
    <t>2443123.801 </t>
  </si>
  <si>
    <t> 11.12.1976 07:13 </t>
  </si>
  <si>
    <t>2443131.790 </t>
  </si>
  <si>
    <t> 19.12.1976 06:57 </t>
  </si>
  <si>
    <t> -0.036 </t>
  </si>
  <si>
    <t>2443165.688 </t>
  </si>
  <si>
    <t> 22.01.1977 04:30 </t>
  </si>
  <si>
    <t> -0.027 </t>
  </si>
  <si>
    <t> G.Wedemayer </t>
  </si>
  <si>
    <t>2443436.801 </t>
  </si>
  <si>
    <t> 20.10.1977 07:13 </t>
  </si>
  <si>
    <t> -0.024 </t>
  </si>
  <si>
    <t>2443556.596 </t>
  </si>
  <si>
    <t> 17.02.1978 02:18 </t>
  </si>
  <si>
    <t> -0.017 </t>
  </si>
  <si>
    <t>2443571.638 </t>
  </si>
  <si>
    <t> 04.03.1978 03:18 </t>
  </si>
  <si>
    <t>2443879.705 </t>
  </si>
  <si>
    <t> 06.01.1979 04:55 </t>
  </si>
  <si>
    <t> -0.028 </t>
  </si>
  <si>
    <t>2443933.374 </t>
  </si>
  <si>
    <t> 28.02.1979 20:58 </t>
  </si>
  <si>
    <t>2444133.873 </t>
  </si>
  <si>
    <t> 17.09.1979 08:57 </t>
  </si>
  <si>
    <t> -0.026 </t>
  </si>
  <si>
    <t>2444171.515 </t>
  </si>
  <si>
    <t> 25.10.1979 00:21 </t>
  </si>
  <si>
    <t>2444236.731 </t>
  </si>
  <si>
    <t> 29.12.1979 05:32 </t>
  </si>
  <si>
    <t> -0.012 </t>
  </si>
  <si>
    <t>2444254.389 </t>
  </si>
  <si>
    <t> 15.01.1980 21:20 </t>
  </si>
  <si>
    <t> -0.004 </t>
  </si>
  <si>
    <t>2444256.481 </t>
  </si>
  <si>
    <t> 17.01.1980 23:32 </t>
  </si>
  <si>
    <t> -0.030 </t>
  </si>
  <si>
    <t>2444520.775 </t>
  </si>
  <si>
    <t> 08.10.1980 06:36 </t>
  </si>
  <si>
    <t> -0.022 </t>
  </si>
  <si>
    <t>2444608.791 </t>
  </si>
  <si>
    <t> 04.01.1981 06:59 </t>
  </si>
  <si>
    <t>2444634.683 </t>
  </si>
  <si>
    <t> 30.01.1981 04:23 </t>
  </si>
  <si>
    <t>2444670.692 </t>
  </si>
  <si>
    <t> 07.03.1981 04:36 </t>
  </si>
  <si>
    <t> -0.016 </t>
  </si>
  <si>
    <t>2444957.809 </t>
  </si>
  <si>
    <t> 19.12.1981 07:24 </t>
  </si>
  <si>
    <t>2444985.347 </t>
  </si>
  <si>
    <t> 15.01.1982 20:19 </t>
  </si>
  <si>
    <t> -0.009 </t>
  </si>
  <si>
    <t>2445060.652 </t>
  </si>
  <si>
    <t> 01.04.1982 03:38 </t>
  </si>
  <si>
    <t> -0.013 </t>
  </si>
  <si>
    <t>2445298.805 </t>
  </si>
  <si>
    <t> 25.11.1982 07:19 </t>
  </si>
  <si>
    <t>2445405.652 </t>
  </si>
  <si>
    <t> 12.03.1983 03:38 </t>
  </si>
  <si>
    <t>2445676.529 </t>
  </si>
  <si>
    <t> 08.12.1983 00:41 </t>
  </si>
  <si>
    <t>2445762.665 </t>
  </si>
  <si>
    <t> 03.03.1984 03:57 </t>
  </si>
  <si>
    <t>2446005.532 </t>
  </si>
  <si>
    <t> 01.11.1984 00:46 </t>
  </si>
  <si>
    <t> -0.019 </t>
  </si>
  <si>
    <t>2446036.379 </t>
  </si>
  <si>
    <t> 01.12.1984 21:05 </t>
  </si>
  <si>
    <t> -0.001 </t>
  </si>
  <si>
    <t>2446068.621 </t>
  </si>
  <si>
    <t> 03.01.1985 02:54 </t>
  </si>
  <si>
    <t>2446091.661 </t>
  </si>
  <si>
    <t> 26.01.1985 03:51 </t>
  </si>
  <si>
    <t>2446114.276 </t>
  </si>
  <si>
    <t> 17.02.1985 18:37 </t>
  </si>
  <si>
    <t> -0.002 </t>
  </si>
  <si>
    <t>2446144.640 </t>
  </si>
  <si>
    <t> 20.03.1985 03:21 </t>
  </si>
  <si>
    <t> 0.004 </t>
  </si>
  <si>
    <t>2446321.604 </t>
  </si>
  <si>
    <t> 13.09.1985 02:29 </t>
  </si>
  <si>
    <t> -0.007 </t>
  </si>
  <si>
    <t>2446413.871 </t>
  </si>
  <si>
    <t> 14.12.1985 08:54 </t>
  </si>
  <si>
    <t> 0.007 </t>
  </si>
  <si>
    <t> AOEB 5 </t>
  </si>
  <si>
    <t>2446466.339 </t>
  </si>
  <si>
    <t> 04.02.1986 20:08 </t>
  </si>
  <si>
    <t> -0.006 </t>
  </si>
  <si>
    <t>2446707.601 </t>
  </si>
  <si>
    <t> 04.10.1986 02:25 </t>
  </si>
  <si>
    <t> 0.034 </t>
  </si>
  <si>
    <t>2446746.646 </t>
  </si>
  <si>
    <t> 12.11.1986 03:30 </t>
  </si>
  <si>
    <t> 0.012 </t>
  </si>
  <si>
    <t>2446756.763 </t>
  </si>
  <si>
    <t> 22.11.1986 06:18 </t>
  </si>
  <si>
    <t> 0.010 </t>
  </si>
  <si>
    <t>2446768.503 </t>
  </si>
  <si>
    <t> 04.12.1986 00:04 </t>
  </si>
  <si>
    <t>2447894.629 </t>
  </si>
  <si>
    <t> 03.01.1990 03:05 </t>
  </si>
  <si>
    <t>2447918.406 </t>
  </si>
  <si>
    <t> 26.01.1990 21:44 </t>
  </si>
  <si>
    <t> 0.019 </t>
  </si>
  <si>
    <t> J.Borovicka </t>
  </si>
  <si>
    <t> BRNO 31 </t>
  </si>
  <si>
    <t>2448251.645 </t>
  </si>
  <si>
    <t> 26.12.1990 03:28 </t>
  </si>
  <si>
    <t> 0.018 </t>
  </si>
  <si>
    <t>2448335.662 </t>
  </si>
  <si>
    <t> 20.03.1991 03:53 </t>
  </si>
  <si>
    <t>2448705.627 </t>
  </si>
  <si>
    <t> 24.03.1992 03:02 </t>
  </si>
  <si>
    <t> 0.031 </t>
  </si>
  <si>
    <t>2449270.903 </t>
  </si>
  <si>
    <t> 10.10.1993 09:40 </t>
  </si>
  <si>
    <t> 0.023 </t>
  </si>
  <si>
    <t>2449333.742 </t>
  </si>
  <si>
    <t> 12.12.1993 05:48 </t>
  </si>
  <si>
    <t> 0.026 </t>
  </si>
  <si>
    <t>2449777.584 </t>
  </si>
  <si>
    <t> 01.03.1995 02:00 </t>
  </si>
  <si>
    <t>2450044.704 </t>
  </si>
  <si>
    <t> 23.11.1995 04:53 </t>
  </si>
  <si>
    <t> 0.029 </t>
  </si>
  <si>
    <t>2450120.2312 </t>
  </si>
  <si>
    <t> 06.02.1996 17:32 </t>
  </si>
  <si>
    <t> 0.0124 </t>
  </si>
  <si>
    <t>E </t>
  </si>
  <si>
    <t>?</t>
  </si>
  <si>
    <t> J.Safar </t>
  </si>
  <si>
    <t>IBVS 4887 </t>
  </si>
  <si>
    <t>2450138.3520 </t>
  </si>
  <si>
    <t> 24.02.1996 20:26 </t>
  </si>
  <si>
    <t> 0.0120 </t>
  </si>
  <si>
    <t>2450139.2915 </t>
  </si>
  <si>
    <t> 25.02.1996 18:59 </t>
  </si>
  <si>
    <t> 0.0102 </t>
  </si>
  <si>
    <t>2450147.2955 </t>
  </si>
  <si>
    <t> 04.03.1996 19:05 </t>
  </si>
  <si>
    <t> 0.0127 </t>
  </si>
  <si>
    <t>2450163.2988 </t>
  </si>
  <si>
    <t> 20.03.1996 19:10 </t>
  </si>
  <si>
    <t> 0.0129 </t>
  </si>
  <si>
    <t>2450455.598 </t>
  </si>
  <si>
    <t> 07.01.1997 02:21 </t>
  </si>
  <si>
    <t> 0.021 </t>
  </si>
  <si>
    <t>2450773.5269 </t>
  </si>
  <si>
    <t> 21.11.1997 00:38 </t>
  </si>
  <si>
    <t> 0.0068 </t>
  </si>
  <si>
    <t>2450839.4256 </t>
  </si>
  <si>
    <t> 25.01.1998 22:12 </t>
  </si>
  <si>
    <t> 0.0106 </t>
  </si>
  <si>
    <t>IBVS 4888 </t>
  </si>
  <si>
    <t>2450865.3103 </t>
  </si>
  <si>
    <t> 20.02.1998 19:26 </t>
  </si>
  <si>
    <t> 0.0080 </t>
  </si>
  <si>
    <t>o</t>
  </si>
  <si>
    <t> P.Frank </t>
  </si>
  <si>
    <t>BAVM 118 </t>
  </si>
  <si>
    <t>2450888.3750 </t>
  </si>
  <si>
    <t> 15.03.1998 21:00 </t>
  </si>
  <si>
    <t> 0.0095 </t>
  </si>
  <si>
    <t>2450897.3183 </t>
  </si>
  <si>
    <t> 24.03.1998 19:38 </t>
  </si>
  <si>
    <t> 0.0099 </t>
  </si>
  <si>
    <t>2450904.3750 </t>
  </si>
  <si>
    <t> 31.03.1998 21:00 </t>
  </si>
  <si>
    <t> 0.0064 </t>
  </si>
  <si>
    <t>BAVM 133 </t>
  </si>
  <si>
    <t>2451144.1871 </t>
  </si>
  <si>
    <t> 26.11.1998 16:29 </t>
  </si>
  <si>
    <t>C </t>
  </si>
  <si>
    <t>2451144.8938 </t>
  </si>
  <si>
    <t> 27.11.1998 09:27 </t>
  </si>
  <si>
    <t> 0.0087 </t>
  </si>
  <si>
    <t>2451165.3671 </t>
  </si>
  <si>
    <t> 17.12.1998 20:48 </t>
  </si>
  <si>
    <t> 0.0075 </t>
  </si>
  <si>
    <t>2451165.6013 </t>
  </si>
  <si>
    <t> 18.12.1998 02:25 </t>
  </si>
  <si>
    <t>2451176.4278 </t>
  </si>
  <si>
    <t> 28.12.1998 22:16 </t>
  </si>
  <si>
    <t> 0.0073 </t>
  </si>
  <si>
    <t>2451225.3767 </t>
  </si>
  <si>
    <t> 15.02.1999 21:02 </t>
  </si>
  <si>
    <t> 0.0057 </t>
  </si>
  <si>
    <t>2451241.3810 </t>
  </si>
  <si>
    <t> 03.03.1999 21:08 </t>
  </si>
  <si>
    <t> 0.0069 </t>
  </si>
  <si>
    <t>IBVS 5263 </t>
  </si>
  <si>
    <t>2451245.613 </t>
  </si>
  <si>
    <t> 08.03.1999 02:42 </t>
  </si>
  <si>
    <t> 0.003 </t>
  </si>
  <si>
    <t>2451481.4266 </t>
  </si>
  <si>
    <t> 29.10.1999 22:14 </t>
  </si>
  <si>
    <t> 0.0067 </t>
  </si>
  <si>
    <t>2451543.5568 </t>
  </si>
  <si>
    <t> 31.12.1999 01:21 </t>
  </si>
  <si>
    <t> 0.0074 </t>
  </si>
  <si>
    <t> M.Zejda </t>
  </si>
  <si>
    <t>2451568.2640 </t>
  </si>
  <si>
    <t> 24.01.2000 18:20 </t>
  </si>
  <si>
    <t> 0.0040 </t>
  </si>
  <si>
    <t>BAVM 152 </t>
  </si>
  <si>
    <t>2451568.4986 </t>
  </si>
  <si>
    <t> 24.01.2000 23:57 </t>
  </si>
  <si>
    <t> 0.0032 </t>
  </si>
  <si>
    <t>2451571.3231 </t>
  </si>
  <si>
    <t> 27.01.2000 19:45 </t>
  </si>
  <si>
    <t> 0.0037 </t>
  </si>
  <si>
    <t>2451571.5555 </t>
  </si>
  <si>
    <t> 28.01.2000 01:19 </t>
  </si>
  <si>
    <t> 0.0007 </t>
  </si>
  <si>
    <t>2451592.27000 </t>
  </si>
  <si>
    <t> 17.02.2000 18:28 </t>
  </si>
  <si>
    <t> 0.00539 </t>
  </si>
  <si>
    <t> J.Šafár </t>
  </si>
  <si>
    <t>OEJV 0074 </t>
  </si>
  <si>
    <t>2451620.27639 </t>
  </si>
  <si>
    <t> 16.03.2000 18:38 </t>
  </si>
  <si>
    <t> 0.00644 </t>
  </si>
  <si>
    <t>2451626.3930 </t>
  </si>
  <si>
    <t> 22.03.2000 21:25 </t>
  </si>
  <si>
    <t> 0.0042 </t>
  </si>
  <si>
    <t>IBVS 5287 </t>
  </si>
  <si>
    <t>2451799.6057 </t>
  </si>
  <si>
    <t> 12.09.2000 02:32 </t>
  </si>
  <si>
    <t>2451898.44604 </t>
  </si>
  <si>
    <t> 19.12.2000 22:42 </t>
  </si>
  <si>
    <t> 0.00533 </t>
  </si>
  <si>
    <t>2451923.39004 </t>
  </si>
  <si>
    <t> 13.01.2001 21:21 </t>
  </si>
  <si>
    <t> 0.00339 </t>
  </si>
  <si>
    <t>2451924.3332 </t>
  </si>
  <si>
    <t> 14.01.2001 19:59 </t>
  </si>
  <si>
    <t> 0.0052 </t>
  </si>
  <si>
    <t>IBVS 5583 </t>
  </si>
  <si>
    <t>2451956.33865 </t>
  </si>
  <si>
    <t> 15.02.2001 20:07 </t>
  </si>
  <si>
    <t> 0.00453 </t>
  </si>
  <si>
    <t>2452209.56120 </t>
  </si>
  <si>
    <t> 27.10.2001 01:28 </t>
  </si>
  <si>
    <t> 0.00227 </t>
  </si>
  <si>
    <t> P.Hájek </t>
  </si>
  <si>
    <t>2452279.4571 </t>
  </si>
  <si>
    <t> 04.01.2002 22:58 </t>
  </si>
  <si>
    <t> 0.0025 </t>
  </si>
  <si>
    <t>-I</t>
  </si>
  <si>
    <t>2452321.34651 </t>
  </si>
  <si>
    <t> 15.02.2002 20:18 </t>
  </si>
  <si>
    <t>-380.5</t>
  </si>
  <si>
    <t> 0.00153 </t>
  </si>
  <si>
    <t>2452619.5214 </t>
  </si>
  <si>
    <t> 11.12.2002 00:30 </t>
  </si>
  <si>
    <t>253</t>
  </si>
  <si>
    <t> 0.0018 </t>
  </si>
  <si>
    <t>BAVM 158 </t>
  </si>
  <si>
    <t>2452672.4735 </t>
  </si>
  <si>
    <t> 01.02.2003 23:21 </t>
  </si>
  <si>
    <t>365.5</t>
  </si>
  <si>
    <t> 0.0027 </t>
  </si>
  <si>
    <t>2452683.2987 </t>
  </si>
  <si>
    <t> 12.02.2003 19:10 </t>
  </si>
  <si>
    <t>388.5</t>
  </si>
  <si>
    <t> 0.0023 </t>
  </si>
  <si>
    <t>R</t>
  </si>
  <si>
    <t>2452694.3596 </t>
  </si>
  <si>
    <t> 23.02.2003 20:37 </t>
  </si>
  <si>
    <t>412</t>
  </si>
  <si>
    <t> 0.0022 </t>
  </si>
  <si>
    <t>2452695.3022 </t>
  </si>
  <si>
    <t> 24.02.2003 19:15 </t>
  </si>
  <si>
    <t>414</t>
  </si>
  <si>
    <t> 0.0035 </t>
  </si>
  <si>
    <t>2452723.3060 </t>
  </si>
  <si>
    <t> 24.03.2003 19:20 </t>
  </si>
  <si>
    <t>473.5</t>
  </si>
  <si>
    <t> 0.0019 </t>
  </si>
  <si>
    <t>2452983.3553 </t>
  </si>
  <si>
    <t> 09.12.2003 20:31 </t>
  </si>
  <si>
    <t>1026</t>
  </si>
  <si>
    <t> 0.0016 </t>
  </si>
  <si>
    <t>2452983.5916 </t>
  </si>
  <si>
    <t> 10.12.2003 02:11 </t>
  </si>
  <si>
    <t>1026.5</t>
  </si>
  <si>
    <t>2453047.1311 </t>
  </si>
  <si>
    <t> 11.02.2004 15:08 </t>
  </si>
  <si>
    <t>1161.5</t>
  </si>
  <si>
    <t> 0.0005 </t>
  </si>
  <si>
    <t> T.Krajci </t>
  </si>
  <si>
    <t>IBVS 5592 </t>
  </si>
  <si>
    <t>2453384.364 </t>
  </si>
  <si>
    <t> 13.01.2005 20:44 </t>
  </si>
  <si>
    <t>1878</t>
  </si>
  <si>
    <t> K.Locher </t>
  </si>
  <si>
    <t>OEJV 0003 </t>
  </si>
  <si>
    <t>2453717.3759 </t>
  </si>
  <si>
    <t> 12.12.2005 21:01 </t>
  </si>
  <si>
    <t>2585.5</t>
  </si>
  <si>
    <t> -0.0003 </t>
  </si>
  <si>
    <t> Agerer </t>
  </si>
  <si>
    <t>BAVM 178 </t>
  </si>
  <si>
    <t>2454091.3295 </t>
  </si>
  <si>
    <t> 21.12.2006 19:54 </t>
  </si>
  <si>
    <t>3380</t>
  </si>
  <si>
    <t> -0.0005 </t>
  </si>
  <si>
    <t> F. Agerer </t>
  </si>
  <si>
    <t>BAVM 183 </t>
  </si>
  <si>
    <t>2454091.5641 </t>
  </si>
  <si>
    <t> 22.12.2006 01:32 </t>
  </si>
  <si>
    <t>3380.5</t>
  </si>
  <si>
    <t> -0.0012 </t>
  </si>
  <si>
    <t>2454380.5621 </t>
  </si>
  <si>
    <t> 07.10.2007 01:29 </t>
  </si>
  <si>
    <t>3994.5</t>
  </si>
  <si>
    <t> 0.0004 </t>
  </si>
  <si>
    <t> T.Borkovits et al. </t>
  </si>
  <si>
    <t>IBVS 5835 </t>
  </si>
  <si>
    <t>2454476.3446 </t>
  </si>
  <si>
    <t> 10.01.2008 20:16 </t>
  </si>
  <si>
    <t>4198</t>
  </si>
  <si>
    <t> -0.0001 </t>
  </si>
  <si>
    <t> F.Agerer </t>
  </si>
  <si>
    <t>BAVM 201 </t>
  </si>
  <si>
    <t>2454476.5794 </t>
  </si>
  <si>
    <t> 11.01.2008 01:54 </t>
  </si>
  <si>
    <t>4198.5</t>
  </si>
  <si>
    <t> -0.0006 </t>
  </si>
  <si>
    <t>2454496.5837 </t>
  </si>
  <si>
    <t> 31.01.2008 02:00 </t>
  </si>
  <si>
    <t>4241</t>
  </si>
  <si>
    <t>ns</t>
  </si>
  <si>
    <t>JAAVSO 36(2);171 </t>
  </si>
  <si>
    <t>2454500.3478 </t>
  </si>
  <si>
    <t> 03.02.2008 20:20 </t>
  </si>
  <si>
    <t>4249</t>
  </si>
  <si>
    <t> -0.0014 </t>
  </si>
  <si>
    <t>2454505.2898 </t>
  </si>
  <si>
    <t> 08.02.2008 18:57 </t>
  </si>
  <si>
    <t>4259.5</t>
  </si>
  <si>
    <t> -0.0016 </t>
  </si>
  <si>
    <t> R.Diethelm </t>
  </si>
  <si>
    <t>IBVS 5837 </t>
  </si>
  <si>
    <t>2454520.5873 </t>
  </si>
  <si>
    <t> 24.02.2008 02:05 </t>
  </si>
  <si>
    <t>4292</t>
  </si>
  <si>
    <t> -0.0011 </t>
  </si>
  <si>
    <t>2454526.7072 </t>
  </si>
  <si>
    <t> 01.03.2008 04:58 </t>
  </si>
  <si>
    <t>4305</t>
  </si>
  <si>
    <t> -0.0000 </t>
  </si>
  <si>
    <t> J.Bialozynski </t>
  </si>
  <si>
    <t>JAAVSO 36(2);186 </t>
  </si>
  <si>
    <t>2454800.8748 </t>
  </si>
  <si>
    <t> 30.11.2008 08:59 </t>
  </si>
  <si>
    <t>4887.5</t>
  </si>
  <si>
    <t> -0.0024 </t>
  </si>
  <si>
    <t>IBVS 5871 </t>
  </si>
  <si>
    <t>2454845.3560 </t>
  </si>
  <si>
    <t> 13.01.2009 20:32 </t>
  </si>
  <si>
    <t>4982</t>
  </si>
  <si>
    <t>BAVM 209 </t>
  </si>
  <si>
    <t>2454877.5967 </t>
  </si>
  <si>
    <t> 15.02.2009 02:19 </t>
  </si>
  <si>
    <t>5050.5</t>
  </si>
  <si>
    <t> -0.0010 </t>
  </si>
  <si>
    <t>JAAVSO 37(1);44 </t>
  </si>
  <si>
    <t>2454905.6039 </t>
  </si>
  <si>
    <t> 15.03.2009 02:29 </t>
  </si>
  <si>
    <t>5110</t>
  </si>
  <si>
    <t> 0.0008 </t>
  </si>
  <si>
    <t> JAAVSO 38;85 </t>
  </si>
  <si>
    <t>2455114.8208 </t>
  </si>
  <si>
    <t> 10.10.2009 07:41 </t>
  </si>
  <si>
    <t>5554.5</t>
  </si>
  <si>
    <t> 0.0013 </t>
  </si>
  <si>
    <t> JAAVSO 38;120 </t>
  </si>
  <si>
    <t>2455156.7104 </t>
  </si>
  <si>
    <t> 21.11.2009 05:02 </t>
  </si>
  <si>
    <t>5643.5</t>
  </si>
  <si>
    <t> K.Menzies </t>
  </si>
  <si>
    <t>2455206.6022 </t>
  </si>
  <si>
    <t> 10.01.2010 02:27 </t>
  </si>
  <si>
    <t>5749.5</t>
  </si>
  <si>
    <t>2455210.6022 </t>
  </si>
  <si>
    <t> 14.01.2010 02:27 </t>
  </si>
  <si>
    <t>5758</t>
  </si>
  <si>
    <t>2455253.6686 </t>
  </si>
  <si>
    <t> 26.02.2010 04:02 </t>
  </si>
  <si>
    <t>5849.5</t>
  </si>
  <si>
    <t> -0.0009 </t>
  </si>
  <si>
    <t> R.Poklar </t>
  </si>
  <si>
    <t>2455262.6120 </t>
  </si>
  <si>
    <t> 07.03.2010 02:41 </t>
  </si>
  <si>
    <t>5868.5</t>
  </si>
  <si>
    <t> -0.0004 </t>
  </si>
  <si>
    <t> JAAVSO 39;94 </t>
  </si>
  <si>
    <t>2455263.5537 </t>
  </si>
  <si>
    <t> 08.03.2010 01:17 </t>
  </si>
  <si>
    <t>5870.5</t>
  </si>
  <si>
    <t>2455566.6698 </t>
  </si>
  <si>
    <t> 05.01.2011 04:04 </t>
  </si>
  <si>
    <t>6514.5</t>
  </si>
  <si>
    <t> -0.0007 </t>
  </si>
  <si>
    <t> JAAVSO 39;177 </t>
  </si>
  <si>
    <t>2455575.6091 </t>
  </si>
  <si>
    <t> 14.01.2011 02:37 </t>
  </si>
  <si>
    <t>6533.5</t>
  </si>
  <si>
    <t> -0.0043 </t>
  </si>
  <si>
    <t>IBVS 5992 </t>
  </si>
  <si>
    <t>2455631.6244 </t>
  </si>
  <si>
    <t> 11.03.2011 02:59 </t>
  </si>
  <si>
    <t>6652.5</t>
  </si>
  <si>
    <t> 0.0003 </t>
  </si>
  <si>
    <t>2455896.8518 </t>
  </si>
  <si>
    <t> 01.12.2011 08:26 </t>
  </si>
  <si>
    <t>7216</t>
  </si>
  <si>
    <t> 0.0006 </t>
  </si>
  <si>
    <t>IBVS 6011 </t>
  </si>
  <si>
    <t>2455921.7978 </t>
  </si>
  <si>
    <t> 26.12.2011 07:08 </t>
  </si>
  <si>
    <t>7269</t>
  </si>
  <si>
    <t> JAAVSO 40;975 </t>
  </si>
  <si>
    <t>2455981.3356 </t>
  </si>
  <si>
    <t> 23.02.2012 20:03 </t>
  </si>
  <si>
    <t>7395.5</t>
  </si>
  <si>
    <t> -0.0023 </t>
  </si>
  <si>
    <t> L.Corp </t>
  </si>
  <si>
    <t> JAAVSO 41;122 </t>
  </si>
  <si>
    <t>2456256.9186 </t>
  </si>
  <si>
    <t> 25.11.2012 10:02 </t>
  </si>
  <si>
    <t>7981</t>
  </si>
  <si>
    <t> -0.0013 </t>
  </si>
  <si>
    <t>IBVS 6042 </t>
  </si>
  <si>
    <t>2456256.9207 </t>
  </si>
  <si>
    <t> 25.11.2012 10:05 </t>
  </si>
  <si>
    <t>2456309.6355 </t>
  </si>
  <si>
    <t> 17.01.2013 03:15 </t>
  </si>
  <si>
    <t>8093</t>
  </si>
  <si>
    <t> R.Sabo </t>
  </si>
  <si>
    <t> JAAVSO 41;328 </t>
  </si>
  <si>
    <t>2456325.6381 </t>
  </si>
  <si>
    <t> 02.02.2013 03:18 </t>
  </si>
  <si>
    <t>8127</t>
  </si>
  <si>
    <t> -0.0008 </t>
  </si>
  <si>
    <t>2456592.9843 </t>
  </si>
  <si>
    <t> 27.10.2013 11:37 </t>
  </si>
  <si>
    <t>8695</t>
  </si>
  <si>
    <t> 0.0002 </t>
  </si>
  <si>
    <t> JAAVSO 42;426 </t>
  </si>
  <si>
    <t>2456715.5940 </t>
  </si>
  <si>
    <t> 27.02.2014 02:15 </t>
  </si>
  <si>
    <t>8955.5</t>
  </si>
  <si>
    <t> -0.0017 </t>
  </si>
  <si>
    <t>2443165.679 </t>
  </si>
  <si>
    <t> 22.01.1977 04:17 </t>
  </si>
  <si>
    <t>2450863.4274 </t>
  </si>
  <si>
    <t> 18.02.1998 22:15 </t>
  </si>
  <si>
    <t> 0.0078 </t>
  </si>
  <si>
    <t>2451488.7227 </t>
  </si>
  <si>
    <t> 06.11.1999 05:20 </t>
  </si>
  <si>
    <t> AOEB 8 </t>
  </si>
  <si>
    <t>2451544.7311 </t>
  </si>
  <si>
    <t> 01.01.2000 05:32 </t>
  </si>
  <si>
    <t> 0.0050 </t>
  </si>
  <si>
    <t>2451572.2676 </t>
  </si>
  <si>
    <t> 28.01.2000 18:25 </t>
  </si>
  <si>
    <t> BRNO 32 </t>
  </si>
  <si>
    <t>2451585.4456 </t>
  </si>
  <si>
    <t> 10.02.2000 22:41 </t>
  </si>
  <si>
    <t> 0.0058 </t>
  </si>
  <si>
    <t>2451586.6216 </t>
  </si>
  <si>
    <t> 12.02.2000 02:55 </t>
  </si>
  <si>
    <t> 0.0051 </t>
  </si>
  <si>
    <t> G.Lubcke </t>
  </si>
  <si>
    <t>2451602.6253 </t>
  </si>
  <si>
    <t> 28.02.2000 03:00 </t>
  </si>
  <si>
    <t> C.Hesseltine </t>
  </si>
  <si>
    <t>2451603.3299 </t>
  </si>
  <si>
    <t> 28.02.2000 19:55 </t>
  </si>
  <si>
    <t> 0.0044 </t>
  </si>
  <si>
    <t>2451881.7348 </t>
  </si>
  <si>
    <t> 03.12.2000 05:38 </t>
  </si>
  <si>
    <t>2451912.5648 </t>
  </si>
  <si>
    <t> 03.01.2001 01:33 </t>
  </si>
  <si>
    <t>2451930.677 </t>
  </si>
  <si>
    <t> 21.01.2001 04:14 </t>
  </si>
  <si>
    <t> -0.005 </t>
  </si>
  <si>
    <t> R.Hill </t>
  </si>
  <si>
    <t>2451939.621 </t>
  </si>
  <si>
    <t> 30.01.2001 02:54 </t>
  </si>
  <si>
    <t>2452312.6396 </t>
  </si>
  <si>
    <t> 07.02.2002 03:21 </t>
  </si>
  <si>
    <t>-399</t>
  </si>
  <si>
    <t>2452337.5850 </t>
  </si>
  <si>
    <t> 04.03.2002 02:02 </t>
  </si>
  <si>
    <t>-346</t>
  </si>
  <si>
    <t>2452609.8730 </t>
  </si>
  <si>
    <t> 01.12.2002 08:57 </t>
  </si>
  <si>
    <t>232.5</t>
  </si>
  <si>
    <t>2452610.8135 </t>
  </si>
  <si>
    <t> 02.12.2002 07:31 </t>
  </si>
  <si>
    <t>234.5</t>
  </si>
  <si>
    <t> 0.0015 </t>
  </si>
  <si>
    <t> S.Dvorak </t>
  </si>
  <si>
    <t>2452625.8747 </t>
  </si>
  <si>
    <t> 17.12.2002 08:59 </t>
  </si>
  <si>
    <t>266.5</t>
  </si>
  <si>
    <t> 0.0010 </t>
  </si>
  <si>
    <t>2452662.5902 </t>
  </si>
  <si>
    <t> 23.01.2003 02:09 </t>
  </si>
  <si>
    <t>344.5</t>
  </si>
  <si>
    <t> 0.0036 </t>
  </si>
  <si>
    <t>2452669.6486 </t>
  </si>
  <si>
    <t> 30.01.2003 03:33 </t>
  </si>
  <si>
    <t>359.5</t>
  </si>
  <si>
    <t>2452694.608 </t>
  </si>
  <si>
    <t> 24.02.2003 02:35 </t>
  </si>
  <si>
    <t>412.5</t>
  </si>
  <si>
    <t> 0.015 </t>
  </si>
  <si>
    <t> C.Stephan </t>
  </si>
  <si>
    <t> AOEB 11 </t>
  </si>
  <si>
    <t>2452701.6544 </t>
  </si>
  <si>
    <t> 03.03.2003 03:42 </t>
  </si>
  <si>
    <t>427.5</t>
  </si>
  <si>
    <t>2452981.4722 </t>
  </si>
  <si>
    <t> 07.12.2003 23:19 </t>
  </si>
  <si>
    <t>1022</t>
  </si>
  <si>
    <t> 0.0012 </t>
  </si>
  <si>
    <t> L.Kotková &amp; M.Wolf </t>
  </si>
  <si>
    <t>IBVS 5676 </t>
  </si>
  <si>
    <t>2453035.6009 </t>
  </si>
  <si>
    <t> 31.01.2004 02:25 </t>
  </si>
  <si>
    <t>1137</t>
  </si>
  <si>
    <t>2453314.9481 </t>
  </si>
  <si>
    <t> 05.11.2004 10:45 </t>
  </si>
  <si>
    <t>1730.5</t>
  </si>
  <si>
    <t>2453323.8904 </t>
  </si>
  <si>
    <t> 14.11.2004 09:22 </t>
  </si>
  <si>
    <t>1749.5</t>
  </si>
  <si>
    <t> 0.0011 </t>
  </si>
  <si>
    <t>2453368.6039 </t>
  </si>
  <si>
    <t> 29.12.2004 02:29 </t>
  </si>
  <si>
    <t>1844.5</t>
  </si>
  <si>
    <t> 0.0001 </t>
  </si>
  <si>
    <t>2453409.3196 </t>
  </si>
  <si>
    <t> 07.02.2005 19:40 </t>
  </si>
  <si>
    <t>1931</t>
  </si>
  <si>
    <t> M. Zejda et al. </t>
  </si>
  <si>
    <t>IBVS 5741 </t>
  </si>
  <si>
    <t>2453413.7883 </t>
  </si>
  <si>
    <t> 12.02.2005 06:55 </t>
  </si>
  <si>
    <t>1940.5</t>
  </si>
  <si>
    <t>2453435.6774 </t>
  </si>
  <si>
    <t> 06.03.2005 04:15 </t>
  </si>
  <si>
    <t>1987</t>
  </si>
  <si>
    <t> 0.0020 </t>
  </si>
  <si>
    <t>2453445.3257 </t>
  </si>
  <si>
    <t> 15.03.2005 19:49 </t>
  </si>
  <si>
    <t>2007.5</t>
  </si>
  <si>
    <t> 0.0014 </t>
  </si>
  <si>
    <t>2453674.5457 </t>
  </si>
  <si>
    <t> 31.10.2005 01:05 </t>
  </si>
  <si>
    <t>2494.5</t>
  </si>
  <si>
    <t>2453735.7347 </t>
  </si>
  <si>
    <t> 31.12.2005 05:37 </t>
  </si>
  <si>
    <t>2624.5</t>
  </si>
  <si>
    <t>2453763.7384 </t>
  </si>
  <si>
    <t> 28.01.2006 05:43 </t>
  </si>
  <si>
    <t>2684</t>
  </si>
  <si>
    <t>2454061.9119 </t>
  </si>
  <si>
    <t> 22.11.2006 09:53 </t>
  </si>
  <si>
    <t>3317.5</t>
  </si>
  <si>
    <t> AOEB 12 </t>
  </si>
  <si>
    <t>2454105.6856 </t>
  </si>
  <si>
    <t> 05.01.2007 04:27 </t>
  </si>
  <si>
    <t>3410.5</t>
  </si>
  <si>
    <t>2454107.5678 </t>
  </si>
  <si>
    <t> 07.01.2007 01:37 </t>
  </si>
  <si>
    <t>3414.5</t>
  </si>
  <si>
    <t>2454107.8033 </t>
  </si>
  <si>
    <t> 07.01.2007 07:16 </t>
  </si>
  <si>
    <t>3415</t>
  </si>
  <si>
    <t>2454143.1051 </t>
  </si>
  <si>
    <t> 11.02.2007 14:31 </t>
  </si>
  <si>
    <t>3490</t>
  </si>
  <si>
    <t>Ic</t>
  </si>
  <si>
    <t> K.Nakajima </t>
  </si>
  <si>
    <t>VSB 46 </t>
  </si>
  <si>
    <t>2454165.6978 </t>
  </si>
  <si>
    <t> 06.03.2007 04:44 </t>
  </si>
  <si>
    <t>3538</t>
  </si>
  <si>
    <t>2454179.5823 </t>
  </si>
  <si>
    <t> 20.03.2007 01:58 </t>
  </si>
  <si>
    <t>3567.5</t>
  </si>
  <si>
    <t>2454185.7023 </t>
  </si>
  <si>
    <t> 26.03.2007 04:51 </t>
  </si>
  <si>
    <t>3580.5</t>
  </si>
  <si>
    <t>2454846.0629 </t>
  </si>
  <si>
    <t> 14.01.2009 13:30 </t>
  </si>
  <si>
    <t>4983.5</t>
  </si>
  <si>
    <t>VSB 50 </t>
  </si>
  <si>
    <t>2455181.4209 </t>
  </si>
  <si>
    <t> 15.12.2009 22:06 </t>
  </si>
  <si>
    <t>5696</t>
  </si>
  <si>
    <t> G.Corfini </t>
  </si>
  <si>
    <t>OEJV 0137 </t>
  </si>
  <si>
    <t>2455964.6295 </t>
  </si>
  <si>
    <t> 07.02.2012 03:06 </t>
  </si>
  <si>
    <t>7360</t>
  </si>
  <si>
    <t>2456217.8539 </t>
  </si>
  <si>
    <t> 17.10.2012 08:29 </t>
  </si>
  <si>
    <t>7898</t>
  </si>
  <si>
    <t>2456221.8535 </t>
  </si>
  <si>
    <t> 21.10.2012 08:29 </t>
  </si>
  <si>
    <t>7906.5</t>
  </si>
  <si>
    <t>2456272.9218 </t>
  </si>
  <si>
    <t> 11.12.2012 10:07 </t>
  </si>
  <si>
    <t>8015</t>
  </si>
  <si>
    <t> J.A.Howell </t>
  </si>
  <si>
    <t> JAAVSO 43-1 </t>
  </si>
  <si>
    <t>2456956.8175 </t>
  </si>
  <si>
    <t> 26.10.2014 07:37 </t>
  </si>
  <si>
    <t>9468</t>
  </si>
  <si>
    <t> B.Manske </t>
  </si>
  <si>
    <t>GU Ori / gsc 0738-0741?</t>
  </si>
  <si>
    <t>NOTE!  Pri vs. Sec eclipse needs photometric determination/proof...previous epochs were 'arbitrary.'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</si>
  <si>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</si>
  <si>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</si>
  <si>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</si>
  <si>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</si>
  <si>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</si>
  <si>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</si>
  <si>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</si>
  <si>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</si>
  <si>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s5</t>
  </si>
  <si>
    <t>s6</t>
  </si>
  <si>
    <t>s7</t>
  </si>
  <si>
    <t>N.E.Kurochkin PZ 6.309</t>
  </si>
  <si>
    <t>R.Steiner-Sohn MVS 11.63</t>
  </si>
  <si>
    <t>Cracow epoch</t>
  </si>
  <si>
    <t>J.Borovicka BRNO 31</t>
  </si>
  <si>
    <t>OEJV 0060</t>
  </si>
  <si>
    <t>IBVS 5296</t>
  </si>
  <si>
    <t>OEJV 0074</t>
  </si>
  <si>
    <t>IBVS 5583</t>
  </si>
  <si>
    <t>IBVS 5676</t>
  </si>
  <si>
    <t>IBVS 5592</t>
  </si>
  <si>
    <t>OEJV 0003</t>
  </si>
  <si>
    <t>IBVS 5741</t>
  </si>
  <si>
    <t>IBVS 5731</t>
  </si>
  <si>
    <t>IBVS 5761</t>
  </si>
  <si>
    <t>IBVS 5835</t>
  </si>
  <si>
    <t>IBVS 5874</t>
  </si>
  <si>
    <t>JAVSO..36..171</t>
  </si>
  <si>
    <t>IBVS 5837</t>
  </si>
  <si>
    <t>JAVSO..36..186</t>
  </si>
  <si>
    <t>IBVS 5871</t>
  </si>
  <si>
    <t>IBVS 5918</t>
  </si>
  <si>
    <t>.0005</t>
  </si>
  <si>
    <t>JAVSO..37...44</t>
  </si>
  <si>
    <t>JAVSO..38...85</t>
  </si>
  <si>
    <t>JAVSO..38..183</t>
  </si>
  <si>
    <t>OEJV 0137</t>
  </si>
  <si>
    <t>JAVSO..39...94</t>
  </si>
  <si>
    <t>JAVSO..39..177</t>
  </si>
  <si>
    <t>IBVS 5992</t>
  </si>
  <si>
    <t>IBVS 6011</t>
  </si>
  <si>
    <t>JAVSO..40....1</t>
  </si>
  <si>
    <t>JAVSO..40..975</t>
  </si>
  <si>
    <t>JAVSO..41..122</t>
  </si>
  <si>
    <t>IBVS 6042</t>
  </si>
  <si>
    <t>JAVSO..41..328</t>
  </si>
  <si>
    <t>JAVSO..42..426</t>
  </si>
  <si>
    <t>JAVSO..47..105</t>
  </si>
  <si>
    <t>JAVSO..46..184</t>
  </si>
  <si>
    <t>JAVSO..47..263</t>
  </si>
  <si>
    <t>JAVSO..48…87</t>
  </si>
  <si>
    <t>JAVSO..48..256</t>
  </si>
  <si>
    <t>JAVSO 49, 108</t>
  </si>
  <si>
    <t>JAVSO 49, 256</t>
  </si>
  <si>
    <t>JAVSO, 50, 133</t>
  </si>
  <si>
    <t>JAAVSO, 50, 255</t>
  </si>
  <si>
    <t>04/03/1899</t>
  </si>
  <si>
    <t>JAAVSO 51, 134</t>
  </si>
  <si>
    <t>JAAVSO, 51, 250</t>
  </si>
  <si>
    <t>JAAVSO52#1</t>
  </si>
  <si>
    <t xml:space="preserve">Mag </t>
  </si>
  <si>
    <t>Next ToM-P</t>
  </si>
  <si>
    <t>Next ToM-S</t>
  </si>
  <si>
    <t>12.50-13.30</t>
  </si>
  <si>
    <t>VSX</t>
  </si>
  <si>
    <t>EW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</si>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</sst>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"/>
    <numFmt numFmtId="166" formatCode="m/d/yyyy\ h:mm"/>
    <numFmt numFmtId="167" formatCode="0.0000"/>
    <numFmt numFmtId="168" formatCode="0.00000"/>
    <numFmt numFmtId="169" formatCode="d/m/yyyy;@"/>
  </numFmts>
  <fonts count="20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7" fillId="0" borderId="0" applyNumberFormat="0" applyFill="0" applyBorder="0" applyProtection="0">
      <alignment vertical="top"/>
    </xf>
    <xf numFmtId="0" fontId="15" fillId="0" borderId="0"/>
    <xf numFmtId="0" fontId="15" fillId="0" borderId="0"/>
  </cellStyleXfs>
  <cellXfs count="93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/>
    <xf numFmtId="0" fontId="0" fillId="0" borderId="6" xfId="0" applyBorder="1" applyAlignment="1"/>
    <xf numFmtId="0" fontId="3" fillId="0" borderId="4" xfId="0" applyFont="1" applyBorder="1" applyAlignment="1">
      <alignment horizontal="center"/>
    </xf>
    <xf numFmtId="165" fontId="0" fillId="0" borderId="0" xfId="0" applyNumberFormat="1" applyAlignment="1"/>
    <xf numFmtId="0" fontId="4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7" fillId="0" borderId="0" xfId="5" applyNumberFormat="1" applyFill="1" applyBorder="1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6" fillId="2" borderId="13" xfId="0" applyFont="1" applyFill="1" applyBorder="1" applyAlignment="1">
      <alignment horizontal="left" vertical="top" wrapText="1" indent="1"/>
    </xf>
    <xf numFmtId="0" fontId="6" fillId="2" borderId="13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right" vertical="top" wrapText="1"/>
    </xf>
    <xf numFmtId="0" fontId="7" fillId="2" borderId="13" xfId="5" applyNumberFormat="1" applyFill="1" applyBorder="1" applyAlignment="1" applyProtection="1">
      <alignment horizontal="right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166" fontId="11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166" fontId="6" fillId="0" borderId="0" xfId="0" applyNumberFormat="1" applyFont="1" applyAlignment="1">
      <alignment vertical="center"/>
    </xf>
    <xf numFmtId="167" fontId="0" fillId="0" borderId="0" xfId="0" applyNumberFormat="1" applyAlignment="1">
      <alignment horizontal="left" vertical="center"/>
    </xf>
    <xf numFmtId="169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7" fontId="6" fillId="0" borderId="0" xfId="0" applyNumberFormat="1" applyFont="1" applyAlignment="1">
      <alignment horizontal="left" vertical="center"/>
    </xf>
    <xf numFmtId="169" fontId="6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4" fillId="0" borderId="0" xfId="6" applyFont="1" applyAlignment="1">
      <alignment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horizontal="left" vertical="center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8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/>
    </xf>
    <xf numFmtId="0" fontId="0" fillId="0" borderId="14" xfId="0" applyBorder="1" applyAlignment="1">
      <alignment vertical="center"/>
    </xf>
    <xf numFmtId="0" fontId="17" fillId="0" borderId="17" xfId="0" applyFont="1" applyBorder="1" applyAlignment="1">
      <alignment horizontal="right" vertical="center"/>
    </xf>
    <xf numFmtId="0" fontId="17" fillId="0" borderId="19" xfId="0" applyFont="1" applyBorder="1" applyAlignment="1">
      <alignment horizontal="right" vertical="center"/>
    </xf>
    <xf numFmtId="0" fontId="0" fillId="3" borderId="15" xfId="0" applyFont="1" applyFill="1" applyBorder="1" applyAlignment="1">
      <alignment horizontal="right" vertical="center"/>
    </xf>
    <xf numFmtId="0" fontId="0" fillId="3" borderId="1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18" fillId="0" borderId="18" xfId="0" applyFont="1" applyBorder="1" applyAlignment="1">
      <alignment horizontal="right" vertical="center"/>
    </xf>
    <xf numFmtId="22" fontId="18" fillId="0" borderId="18" xfId="0" applyNumberFormat="1" applyFont="1" applyBorder="1" applyAlignment="1">
      <alignment horizontal="right" vertical="center"/>
    </xf>
    <xf numFmtId="22" fontId="18" fillId="0" borderId="20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Ori - O-C Diagr.</a:t>
            </a:r>
          </a:p>
        </c:rich>
      </c:tx>
      <c:layout>
        <c:manualLayout>
          <c:xMode val="edge"/>
          <c:yMode val="edge"/>
          <c:x val="0.35416726318301117"/>
          <c:y val="3.1948881789137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89969277096176"/>
          <c:y val="0.13195644022758024"/>
          <c:w val="0.79770819345256261"/>
          <c:h val="0.6699616895714122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</c:numCache>
            </c:numRef>
          </c:xVal>
          <c:yVal>
            <c:numRef>
              <c:f>Active!$H$21:$H$2058</c:f>
              <c:numCache>
                <c:formatCode>General</c:formatCode>
                <c:ptCount val="2038"/>
                <c:pt idx="0">
                  <c:v>-4.6831999952701153E-3</c:v>
                </c:pt>
                <c:pt idx="1">
                  <c:v>-6.901369999468443E-2</c:v>
                </c:pt>
                <c:pt idx="2">
                  <c:v>0.11318810000739177</c:v>
                </c:pt>
                <c:pt idx="3">
                  <c:v>-9.5055249996221391E-2</c:v>
                </c:pt>
                <c:pt idx="4">
                  <c:v>-5.3154449993598973E-2</c:v>
                </c:pt>
                <c:pt idx="5">
                  <c:v>-2.9425499997159932E-2</c:v>
                </c:pt>
                <c:pt idx="6">
                  <c:v>-8.5475499981839675E-3</c:v>
                </c:pt>
                <c:pt idx="7">
                  <c:v>-4.3347249997168547E-2</c:v>
                </c:pt>
                <c:pt idx="8">
                  <c:v>-3.0548499962606002E-3</c:v>
                </c:pt>
                <c:pt idx="9">
                  <c:v>-3.2408649993158178E-2</c:v>
                </c:pt>
                <c:pt idx="10">
                  <c:v>-3.1823099998291582E-2</c:v>
                </c:pt>
                <c:pt idx="11">
                  <c:v>-1.7689999367576092E-4</c:v>
                </c:pt>
                <c:pt idx="12">
                  <c:v>-6.0745149996364489E-2</c:v>
                </c:pt>
                <c:pt idx="13">
                  <c:v>-8.9225749994511716E-2</c:v>
                </c:pt>
                <c:pt idx="14">
                  <c:v>-8.4521799995854963E-2</c:v>
                </c:pt>
                <c:pt idx="15">
                  <c:v>-4.5991599996341392E-2</c:v>
                </c:pt>
                <c:pt idx="16">
                  <c:v>2.6392950003355509E-2</c:v>
                </c:pt>
                <c:pt idx="17">
                  <c:v>5.9102649996930268E-2</c:v>
                </c:pt>
                <c:pt idx="18">
                  <c:v>4.0781450006761588E-2</c:v>
                </c:pt>
                <c:pt idx="19">
                  <c:v>0.10388679999596206</c:v>
                </c:pt>
                <c:pt idx="20">
                  <c:v>9.3458150011429098E-2</c:v>
                </c:pt>
                <c:pt idx="21">
                  <c:v>8.2060550004825927E-2</c:v>
                </c:pt>
                <c:pt idx="22">
                  <c:v>7.8743850004684646E-2</c:v>
                </c:pt>
                <c:pt idx="23">
                  <c:v>-7.9592649999540299E-2</c:v>
                </c:pt>
                <c:pt idx="24">
                  <c:v>-7.2497399996791501E-2</c:v>
                </c:pt>
                <c:pt idx="25">
                  <c:v>-5.4665099996782374E-2</c:v>
                </c:pt>
                <c:pt idx="26">
                  <c:v>-7.0931599999312311E-2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E7-4AC5-AB46-FDD1AC2EE0F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</c:numCache>
            </c:numRef>
          </c:xVal>
          <c:yVal>
            <c:numRef>
              <c:f>Active!$I$21:$I$2058</c:f>
              <c:numCache>
                <c:formatCode>General</c:formatCode>
                <c:ptCount val="2038"/>
                <c:pt idx="27">
                  <c:v>-4.4431599999370519E-2</c:v>
                </c:pt>
                <c:pt idx="28">
                  <c:v>-4.9400149997381959E-2</c:v>
                </c:pt>
                <c:pt idx="29">
                  <c:v>-5.8768549999513198E-2</c:v>
                </c:pt>
                <c:pt idx="30">
                  <c:v>-4.7106999998504762E-2</c:v>
                </c:pt>
                <c:pt idx="31">
                  <c:v>-6.2029499997152016E-2</c:v>
                </c:pt>
                <c:pt idx="32">
                  <c:v>-4.9936649993469473E-2</c:v>
                </c:pt>
                <c:pt idx="33">
                  <c:v>-6.2443949995213188E-2</c:v>
                </c:pt>
                <c:pt idx="34">
                  <c:v>-6.2180749999242835E-2</c:v>
                </c:pt>
                <c:pt idx="35">
                  <c:v>-6.2180749991966877E-2</c:v>
                </c:pt>
                <c:pt idx="36">
                  <c:v>-5.3180749993771315E-2</c:v>
                </c:pt>
                <c:pt idx="37">
                  <c:v>-5.0075150000338908E-2</c:v>
                </c:pt>
                <c:pt idx="38">
                  <c:v>-4.2346199996245559E-2</c:v>
                </c:pt>
                <c:pt idx="39">
                  <c:v>-6.200699999317294E-2</c:v>
                </c:pt>
                <c:pt idx="40">
                  <c:v>-5.3038049998576753E-2</c:v>
                </c:pt>
                <c:pt idx="42">
                  <c:v>-5.0564049997774418E-2</c:v>
                </c:pt>
                <c:pt idx="44">
                  <c:v>-3.5466699999233242E-2</c:v>
                </c:pt>
                <c:pt idx="47">
                  <c:v>-4.4975849996262696E-2</c:v>
                </c:pt>
                <c:pt idx="48">
                  <c:v>-4.5556149998446926E-2</c:v>
                </c:pt>
                <c:pt idx="49">
                  <c:v>-4.0785650002362672E-2</c:v>
                </c:pt>
                <c:pt idx="50">
                  <c:v>-3.8568499992834404E-2</c:v>
                </c:pt>
                <c:pt idx="51">
                  <c:v>-3.4477499997592531E-2</c:v>
                </c:pt>
                <c:pt idx="53">
                  <c:v>-3.4380149998469278E-2</c:v>
                </c:pt>
                <c:pt idx="54">
                  <c:v>-4.3891549998079427E-2</c:v>
                </c:pt>
                <c:pt idx="55">
                  <c:v>-4.0547849996073637E-2</c:v>
                </c:pt>
                <c:pt idx="57">
                  <c:v>-3.5976499995740596E-2</c:v>
                </c:pt>
                <c:pt idx="60">
                  <c:v>-1.9961499994678888E-2</c:v>
                </c:pt>
                <c:pt idx="61">
                  <c:v>-4.3129599995154422E-2</c:v>
                </c:pt>
                <c:pt idx="63">
                  <c:v>-1.5280849998816848E-2</c:v>
                </c:pt>
                <c:pt idx="65">
                  <c:v>-1.146764999430161E-2</c:v>
                </c:pt>
                <c:pt idx="69">
                  <c:v>-7.5892999957432039E-3</c:v>
                </c:pt>
                <c:pt idx="71">
                  <c:v>-2.9950499956612475E-3</c:v>
                </c:pt>
                <c:pt idx="73">
                  <c:v>4.5763000016449951E-3</c:v>
                </c:pt>
                <c:pt idx="74">
                  <c:v>5.7496500012348406E-3</c:v>
                </c:pt>
                <c:pt idx="75">
                  <c:v>1.8706250004470348E-2</c:v>
                </c:pt>
                <c:pt idx="76">
                  <c:v>1.1749350000172853E-2</c:v>
                </c:pt>
                <c:pt idx="77">
                  <c:v>1.538319999963278E-2</c:v>
                </c:pt>
                <c:pt idx="78">
                  <c:v>9.0665000025182962E-3</c:v>
                </c:pt>
                <c:pt idx="86">
                  <c:v>1.992574999894714E-2</c:v>
                </c:pt>
                <c:pt idx="92">
                  <c:v>1.2992050003958866E-2</c:v>
                </c:pt>
                <c:pt idx="101">
                  <c:v>1.7873500037239864E-3</c:v>
                </c:pt>
                <c:pt idx="102">
                  <c:v>2.4720000001252629E-3</c:v>
                </c:pt>
                <c:pt idx="108">
                  <c:v>-3.1845999983488582E-3</c:v>
                </c:pt>
                <c:pt idx="120">
                  <c:v>2.785500037134625E-4</c:v>
                </c:pt>
                <c:pt idx="169">
                  <c:v>-8.0181999946944416E-3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E7-4AC5-AB46-FDD1AC2EE0F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</c:numCache>
            </c:numRef>
          </c:xVal>
          <c:yVal>
            <c:numRef>
              <c:f>Active!$J$21:$J$2058</c:f>
              <c:numCache>
                <c:formatCode>General</c:formatCode>
                <c:ptCount val="2038"/>
                <c:pt idx="41">
                  <c:v>-4.1204649991414044E-2</c:v>
                </c:pt>
                <c:pt idx="43">
                  <c:v>-6.2716050000744872E-2</c:v>
                </c:pt>
                <c:pt idx="45">
                  <c:v>-2.7850449994730297E-2</c:v>
                </c:pt>
                <c:pt idx="46">
                  <c:v>-5.3896499994152691E-2</c:v>
                </c:pt>
                <c:pt idx="52">
                  <c:v>-3.1076149993168656E-2</c:v>
                </c:pt>
                <c:pt idx="56">
                  <c:v>-3.8103799997770693E-2</c:v>
                </c:pt>
                <c:pt idx="58">
                  <c:v>-3.825689999939641E-2</c:v>
                </c:pt>
                <c:pt idx="59">
                  <c:v>-2.059384999301983E-2</c:v>
                </c:pt>
                <c:pt idx="62">
                  <c:v>-2.0620800001779571E-2</c:v>
                </c:pt>
                <c:pt idx="64">
                  <c:v>-2.5795249996008351E-2</c:v>
                </c:pt>
                <c:pt idx="66">
                  <c:v>-2.3941999992530327E-2</c:v>
                </c:pt>
                <c:pt idx="67">
                  <c:v>1.6146750007465016E-2</c:v>
                </c:pt>
                <c:pt idx="68">
                  <c:v>-5.0359499946353026E-3</c:v>
                </c:pt>
                <c:pt idx="70">
                  <c:v>-3.451179999683518E-2</c:v>
                </c:pt>
                <c:pt idx="72">
                  <c:v>4.8215000060736202E-3</c:v>
                </c:pt>
                <c:pt idx="95">
                  <c:v>8.5820000094827265E-4</c:v>
                </c:pt>
                <c:pt idx="96">
                  <c:v>9.5819999842206016E-4</c:v>
                </c:pt>
                <c:pt idx="97">
                  <c:v>1.0506000035093166E-3</c:v>
                </c:pt>
                <c:pt idx="99">
                  <c:v>3.0213999998522922E-3</c:v>
                </c:pt>
                <c:pt idx="100">
                  <c:v>-4.3209999421378598E-4</c:v>
                </c:pt>
                <c:pt idx="103">
                  <c:v>1.3268500042613596E-3</c:v>
                </c:pt>
                <c:pt idx="104">
                  <c:v>1.8840000848285854E-4</c:v>
                </c:pt>
                <c:pt idx="105">
                  <c:v>1.1196999985259026E-3</c:v>
                </c:pt>
                <c:pt idx="106">
                  <c:v>-3.7789999623782933E-4</c:v>
                </c:pt>
                <c:pt idx="110">
                  <c:v>1.8965499984915368E-3</c:v>
                </c:pt>
                <c:pt idx="112">
                  <c:v>-2.5455000286456198E-4</c:v>
                </c:pt>
                <c:pt idx="113">
                  <c:v>-1.1995499953627586E-3</c:v>
                </c:pt>
                <c:pt idx="114">
                  <c:v>-1.9380000012461096E-3</c:v>
                </c:pt>
                <c:pt idx="115">
                  <c:v>-1.4993999939179048E-3</c:v>
                </c:pt>
                <c:pt idx="116">
                  <c:v>-4.4378499951562844E-3</c:v>
                </c:pt>
                <c:pt idx="117">
                  <c:v>1.6468000030727126E-3</c:v>
                </c:pt>
                <c:pt idx="118">
                  <c:v>6.9359999906737357E-4</c:v>
                </c:pt>
                <c:pt idx="119">
                  <c:v>1.3500030036084354E-6</c:v>
                </c:pt>
                <c:pt idx="121">
                  <c:v>6.867500051157549E-4</c:v>
                </c:pt>
                <c:pt idx="122">
                  <c:v>-7.285999963642098E-4</c:v>
                </c:pt>
                <c:pt idx="126">
                  <c:v>-1.2149499962106347E-3</c:v>
                </c:pt>
                <c:pt idx="128">
                  <c:v>-5.5189999693538994E-4</c:v>
                </c:pt>
                <c:pt idx="131">
                  <c:v>-9.412549996341113E-3</c:v>
                </c:pt>
                <c:pt idx="132">
                  <c:v>-8.27364999713609E-3</c:v>
                </c:pt>
                <c:pt idx="135">
                  <c:v>-8.9544999354984611E-4</c:v>
                </c:pt>
                <c:pt idx="136">
                  <c:v>-1.1168999917572364E-3</c:v>
                </c:pt>
                <c:pt idx="138">
                  <c:v>-1.5925999978207983E-3</c:v>
                </c:pt>
                <c:pt idx="140">
                  <c:v>-1.7924999701790512E-4</c:v>
                </c:pt>
                <c:pt idx="141">
                  <c:v>-1.033050000842195E-3</c:v>
                </c:pt>
                <c:pt idx="142">
                  <c:v>-6.5570000151637942E-4</c:v>
                </c:pt>
                <c:pt idx="143">
                  <c:v>-1.4938499953132123E-3</c:v>
                </c:pt>
                <c:pt idx="144">
                  <c:v>1.207950001116842E-3</c:v>
                </c:pt>
                <c:pt idx="145">
                  <c:v>-5.4554999951506034E-4</c:v>
                </c:pt>
                <c:pt idx="151">
                  <c:v>1.2978750004549511E-2</c:v>
                </c:pt>
                <c:pt idx="154">
                  <c:v>-7.7474999852711335E-4</c:v>
                </c:pt>
                <c:pt idx="164">
                  <c:v>4.6470000233966857E-4</c:v>
                </c:pt>
                <c:pt idx="166">
                  <c:v>9.2455000412883237E-4</c:v>
                </c:pt>
                <c:pt idx="167">
                  <c:v>3.6345000262372196E-4</c:v>
                </c:pt>
                <c:pt idx="168">
                  <c:v>-4.4204999721841887E-4</c:v>
                </c:pt>
                <c:pt idx="171">
                  <c:v>-1.0244499935652129E-3</c:v>
                </c:pt>
                <c:pt idx="172">
                  <c:v>1.5997000009519979E-3</c:v>
                </c:pt>
                <c:pt idx="175">
                  <c:v>-2.4950000806711614E-5</c:v>
                </c:pt>
                <c:pt idx="176">
                  <c:v>2.3759500036248937E-3</c:v>
                </c:pt>
                <c:pt idx="177">
                  <c:v>8.0040000466397032E-4</c:v>
                </c:pt>
                <c:pt idx="178">
                  <c:v>4.8425000568386167E-4</c:v>
                </c:pt>
                <c:pt idx="179">
                  <c:v>7.7800000144634396E-4</c:v>
                </c:pt>
                <c:pt idx="180">
                  <c:v>3.9550010114908218E-5</c:v>
                </c:pt>
                <c:pt idx="181">
                  <c:v>1.232549999258481E-3</c:v>
                </c:pt>
                <c:pt idx="182">
                  <c:v>7.2494999767513946E-4</c:v>
                </c:pt>
                <c:pt idx="183">
                  <c:v>8.8650000543566421E-4</c:v>
                </c:pt>
                <c:pt idx="185">
                  <c:v>2.1278000058373436E-3</c:v>
                </c:pt>
                <c:pt idx="186">
                  <c:v>1.659250003285706E-3</c:v>
                </c:pt>
                <c:pt idx="187">
                  <c:v>2.8595499970833771E-3</c:v>
                </c:pt>
                <c:pt idx="189">
                  <c:v>2.1737999995821156E-3</c:v>
                </c:pt>
                <c:pt idx="190">
                  <c:v>1.6353500031982549E-3</c:v>
                </c:pt>
                <c:pt idx="192">
                  <c:v>8.5190000390866771E-4</c:v>
                </c:pt>
                <c:pt idx="193">
                  <c:v>7.4445000063860789E-4</c:v>
                </c:pt>
                <c:pt idx="197">
                  <c:v>2.8842000028816983E-3</c:v>
                </c:pt>
                <c:pt idx="216">
                  <c:v>6.7160000035073608E-3</c:v>
                </c:pt>
                <c:pt idx="219">
                  <c:v>6.9438000064110383E-3</c:v>
                </c:pt>
                <c:pt idx="221">
                  <c:v>5.7901500040316023E-3</c:v>
                </c:pt>
                <c:pt idx="225">
                  <c:v>5.6465000016032718E-3</c:v>
                </c:pt>
                <c:pt idx="230">
                  <c:v>7.8108000016072765E-3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E7-4AC5-AB46-FDD1AC2EE0F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</c:numCache>
            </c:numRef>
          </c:xVal>
          <c:yVal>
            <c:numRef>
              <c:f>Active!$K$21:$K$2058</c:f>
              <c:numCache>
                <c:formatCode>General</c:formatCode>
                <c:ptCount val="2038"/>
                <c:pt idx="87">
                  <c:v>3.4833000026992522E-3</c:v>
                </c:pt>
                <c:pt idx="88">
                  <c:v>3.222650004317984E-3</c:v>
                </c:pt>
                <c:pt idx="89">
                  <c:v>1.3688500039279461E-3</c:v>
                </c:pt>
                <c:pt idx="90">
                  <c:v>3.8615500016021542E-3</c:v>
                </c:pt>
                <c:pt idx="91">
                  <c:v>4.1469499992672354E-3</c:v>
                </c:pt>
                <c:pt idx="93">
                  <c:v>-3.5390000266488642E-4</c:v>
                </c:pt>
                <c:pt idx="94">
                  <c:v>3.5801000049104914E-3</c:v>
                </c:pt>
                <c:pt idx="98">
                  <c:v>2.5825000047916546E-3</c:v>
                </c:pt>
                <c:pt idx="107">
                  <c:v>9.0750000526895747E-4</c:v>
                </c:pt>
                <c:pt idx="109">
                  <c:v>1.2885000032838434E-3</c:v>
                </c:pt>
                <c:pt idx="111">
                  <c:v>2.1377000011852942E-3</c:v>
                </c:pt>
                <c:pt idx="123">
                  <c:v>1.3930000059190206E-3</c:v>
                </c:pt>
                <c:pt idx="124">
                  <c:v>-7.9669999831821769E-4</c:v>
                </c:pt>
                <c:pt idx="125">
                  <c:v>2.804100004141219E-3</c:v>
                </c:pt>
                <c:pt idx="127">
                  <c:v>9.9510000291047618E-4</c:v>
                </c:pt>
                <c:pt idx="129">
                  <c:v>-8.8059999688994139E-4</c:v>
                </c:pt>
                <c:pt idx="130">
                  <c:v>9.2560000484809279E-4</c:v>
                </c:pt>
                <c:pt idx="133">
                  <c:v>3.4640000376384705E-4</c:v>
                </c:pt>
                <c:pt idx="134">
                  <c:v>-1.2758000011672266E-3</c:v>
                </c:pt>
                <c:pt idx="137">
                  <c:v>-1.7295499928877689E-3</c:v>
                </c:pt>
                <c:pt idx="139">
                  <c:v>0</c:v>
                </c:pt>
                <c:pt idx="146">
                  <c:v>2.9305000498425215E-4</c:v>
                </c:pt>
                <c:pt idx="147">
                  <c:v>-7.564999395981431E-5</c:v>
                </c:pt>
                <c:pt idx="148">
                  <c:v>1.6243500067503192E-3</c:v>
                </c:pt>
                <c:pt idx="149">
                  <c:v>-5.827999921166338E-4</c:v>
                </c:pt>
                <c:pt idx="150">
                  <c:v>-8.2799990195780993E-5</c:v>
                </c:pt>
                <c:pt idx="152">
                  <c:v>4.6340000699274242E-4</c:v>
                </c:pt>
                <c:pt idx="153">
                  <c:v>1.1634000038611703E-3</c:v>
                </c:pt>
                <c:pt idx="155">
                  <c:v>-3.1214999762596563E-4</c:v>
                </c:pt>
                <c:pt idx="156">
                  <c:v>-3.9180000021588057E-4</c:v>
                </c:pt>
                <c:pt idx="157">
                  <c:v>-3.5179999395040795E-4</c:v>
                </c:pt>
                <c:pt idx="158">
                  <c:v>6.0000456869602203E-7</c:v>
                </c:pt>
                <c:pt idx="159">
                  <c:v>4.006000017398037E-4</c:v>
                </c:pt>
                <c:pt idx="160">
                  <c:v>8.0059999891091138E-4</c:v>
                </c:pt>
                <c:pt idx="161">
                  <c:v>9.6215000667143613E-4</c:v>
                </c:pt>
                <c:pt idx="162">
                  <c:v>1.1621500088949688E-3</c:v>
                </c:pt>
                <c:pt idx="163">
                  <c:v>2.6621500073815696E-3</c:v>
                </c:pt>
                <c:pt idx="165">
                  <c:v>-9.1935000091325492E-4</c:v>
                </c:pt>
                <c:pt idx="170">
                  <c:v>1.7061000035027973E-3</c:v>
                </c:pt>
                <c:pt idx="173">
                  <c:v>1.0232500062556937E-3</c:v>
                </c:pt>
                <c:pt idx="174">
                  <c:v>1.3729500060435385E-3</c:v>
                </c:pt>
                <c:pt idx="184">
                  <c:v>1.9190000020898879E-3</c:v>
                </c:pt>
                <c:pt idx="188">
                  <c:v>2.422950004984159E-3</c:v>
                </c:pt>
                <c:pt idx="191">
                  <c:v>2.1671000067726709E-3</c:v>
                </c:pt>
                <c:pt idx="194">
                  <c:v>1.2452000009943731E-3</c:v>
                </c:pt>
                <c:pt idx="195">
                  <c:v>2.3454999973182566E-3</c:v>
                </c:pt>
                <c:pt idx="196">
                  <c:v>6.5125000401167199E-4</c:v>
                </c:pt>
                <c:pt idx="198">
                  <c:v>3.7688500015065074E-3</c:v>
                </c:pt>
                <c:pt idx="199">
                  <c:v>2.2165500049595721E-3</c:v>
                </c:pt>
                <c:pt idx="200">
                  <c:v>4.1410000048927031E-3</c:v>
                </c:pt>
                <c:pt idx="201">
                  <c:v>5.1589500071713701E-3</c:v>
                </c:pt>
                <c:pt idx="202">
                  <c:v>4.5148500066716224E-3</c:v>
                </c:pt>
                <c:pt idx="203">
                  <c:v>4.4775999995181337E-3</c:v>
                </c:pt>
                <c:pt idx="204">
                  <c:v>4.5476000013877638E-3</c:v>
                </c:pt>
                <c:pt idx="205">
                  <c:v>4.5634500056621619E-3</c:v>
                </c:pt>
                <c:pt idx="206">
                  <c:v>3.8098000077297911E-3</c:v>
                </c:pt>
                <c:pt idx="207">
                  <c:v>3.273449998232536E-3</c:v>
                </c:pt>
                <c:pt idx="208">
                  <c:v>3.8123500053188764E-3</c:v>
                </c:pt>
                <c:pt idx="209">
                  <c:v>4.1585500002838671E-3</c:v>
                </c:pt>
                <c:pt idx="210">
                  <c:v>4.3349500047042966E-3</c:v>
                </c:pt>
                <c:pt idx="211">
                  <c:v>7.7385000622598454E-4</c:v>
                </c:pt>
                <c:pt idx="212">
                  <c:v>5.5227500051842071E-3</c:v>
                </c:pt>
                <c:pt idx="213">
                  <c:v>6.4895999967120588E-3</c:v>
                </c:pt>
                <c:pt idx="214">
                  <c:v>6.6139000045950525E-3</c:v>
                </c:pt>
                <c:pt idx="215">
                  <c:v>6.6139000045950525E-3</c:v>
                </c:pt>
                <c:pt idx="217">
                  <c:v>6.8160000009811483E-3</c:v>
                </c:pt>
                <c:pt idx="218">
                  <c:v>3.7860500015085563E-3</c:v>
                </c:pt>
                <c:pt idx="220">
                  <c:v>7.0438000038848259E-3</c:v>
                </c:pt>
                <c:pt idx="222">
                  <c:v>5.8901500087813474E-3</c:v>
                </c:pt>
                <c:pt idx="223">
                  <c:v>5.4611000014119782E-3</c:v>
                </c:pt>
                <c:pt idx="224">
                  <c:v>7.5611000065691769E-3</c:v>
                </c:pt>
                <c:pt idx="226">
                  <c:v>6.5482999998494051E-3</c:v>
                </c:pt>
                <c:pt idx="227">
                  <c:v>6.1337000006460585E-3</c:v>
                </c:pt>
                <c:pt idx="228">
                  <c:v>7.8544999996665865E-3</c:v>
                </c:pt>
                <c:pt idx="229">
                  <c:v>6.2220499967224896E-3</c:v>
                </c:pt>
                <c:pt idx="231">
                  <c:v>1.0800150004797615E-2</c:v>
                </c:pt>
                <c:pt idx="232">
                  <c:v>1.1270499999227468E-2</c:v>
                </c:pt>
                <c:pt idx="233">
                  <c:v>1.1016700002073776E-2</c:v>
                </c:pt>
                <c:pt idx="234">
                  <c:v>1.2015450003673322E-2</c:v>
                </c:pt>
                <c:pt idx="235">
                  <c:v>1.2256150002940558E-2</c:v>
                </c:pt>
                <c:pt idx="236">
                  <c:v>1.1295200005406514E-2</c:v>
                </c:pt>
                <c:pt idx="237">
                  <c:v>1.0401850006019231E-2</c:v>
                </c:pt>
                <c:pt idx="238">
                  <c:v>1.0913350000919309E-2</c:v>
                </c:pt>
                <c:pt idx="239">
                  <c:v>1.2398300001223106E-2</c:v>
                </c:pt>
                <c:pt idx="240">
                  <c:v>1.1344650003593415E-2</c:v>
                </c:pt>
                <c:pt idx="241">
                  <c:v>1.3741600007051602E-2</c:v>
                </c:pt>
                <c:pt idx="242">
                  <c:v>1.2860400005592965E-2</c:v>
                </c:pt>
                <c:pt idx="243">
                  <c:v>1.2294250002014451E-2</c:v>
                </c:pt>
                <c:pt idx="244">
                  <c:v>1.39518500000122E-2</c:v>
                </c:pt>
                <c:pt idx="245">
                  <c:v>1.5393000008771196E-2</c:v>
                </c:pt>
                <c:pt idx="246">
                  <c:v>1.7948300002899487E-2</c:v>
                </c:pt>
                <c:pt idx="247">
                  <c:v>1.4626400006818585E-2</c:v>
                </c:pt>
                <c:pt idx="248">
                  <c:v>1.4915750005457085E-2</c:v>
                </c:pt>
                <c:pt idx="249">
                  <c:v>1.6362100002879743E-2</c:v>
                </c:pt>
                <c:pt idx="250">
                  <c:v>1.5240050001011696E-2</c:v>
                </c:pt>
                <c:pt idx="251">
                  <c:v>1.5644250001059845E-2</c:v>
                </c:pt>
                <c:pt idx="252">
                  <c:v>1.5536650003923569E-2</c:v>
                </c:pt>
                <c:pt idx="253">
                  <c:v>1.7465200005972292E-2</c:v>
                </c:pt>
                <c:pt idx="254">
                  <c:v>1.708965000580065E-2</c:v>
                </c:pt>
                <c:pt idx="255">
                  <c:v>1.883050000469666E-2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E7-4AC5-AB46-FDD1AC2EE0F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</c:numCache>
            </c:numRef>
          </c:xVal>
          <c:yVal>
            <c:numRef>
              <c:f>Active!$L$21:$L$2058</c:f>
              <c:numCache>
                <c:formatCode>General</c:formatCode>
                <c:ptCount val="20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E7-4AC5-AB46-FDD1AC2EE0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</c:numCache>
            </c:numRef>
          </c:xVal>
          <c:yVal>
            <c:numRef>
              <c:f>Active!$M$21:$M$2058</c:f>
              <c:numCache>
                <c:formatCode>General</c:formatCode>
                <c:ptCount val="20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6E7-4AC5-AB46-FDD1AC2EE0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</c:numCache>
            </c:numRef>
          </c:xVal>
          <c:yVal>
            <c:numRef>
              <c:f>Active!$N$21:$N$2058</c:f>
              <c:numCache>
                <c:formatCode>General</c:formatCode>
                <c:ptCount val="20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6E7-4AC5-AB46-FDD1AC2EE0F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</c:numCache>
            </c:numRef>
          </c:xVal>
          <c:yVal>
            <c:numRef>
              <c:f>Active!$O$21:$O$2058</c:f>
              <c:numCache>
                <c:formatCode>General</c:formatCode>
                <c:ptCount val="2038"/>
                <c:pt idx="34">
                  <c:v>-2.6103207457597331E-2</c:v>
                </c:pt>
                <c:pt idx="79">
                  <c:v>-9.30150405774419E-3</c:v>
                </c:pt>
                <c:pt idx="80">
                  <c:v>-9.1823513255753081E-3</c:v>
                </c:pt>
                <c:pt idx="81">
                  <c:v>-9.167749275064415E-3</c:v>
                </c:pt>
                <c:pt idx="82">
                  <c:v>-9.1426337481856808E-3</c:v>
                </c:pt>
                <c:pt idx="83">
                  <c:v>-9.1402974201039381E-3</c:v>
                </c:pt>
                <c:pt idx="84">
                  <c:v>-9.1035002528164904E-3</c:v>
                </c:pt>
                <c:pt idx="85">
                  <c:v>-9.0982435146325681E-3</c:v>
                </c:pt>
                <c:pt idx="93">
                  <c:v>-7.2215879829726874E-3</c:v>
                </c:pt>
                <c:pt idx="94">
                  <c:v>-7.0580450172506928E-3</c:v>
                </c:pt>
                <c:pt idx="95">
                  <c:v>-6.9984686511662527E-3</c:v>
                </c:pt>
                <c:pt idx="96">
                  <c:v>-6.9984686511662527E-3</c:v>
                </c:pt>
                <c:pt idx="97">
                  <c:v>-6.9937959950027665E-3</c:v>
                </c:pt>
                <c:pt idx="98">
                  <c:v>-6.9365559570000691E-3</c:v>
                </c:pt>
                <c:pt idx="99">
                  <c:v>-6.9143608402235128E-3</c:v>
                </c:pt>
                <c:pt idx="100">
                  <c:v>-6.8968383796104418E-3</c:v>
                </c:pt>
                <c:pt idx="101">
                  <c:v>-6.3016588007864709E-3</c:v>
                </c:pt>
                <c:pt idx="102">
                  <c:v>-6.2999065547251635E-3</c:v>
                </c:pt>
                <c:pt idx="103">
                  <c:v>-6.2490914189472588E-3</c:v>
                </c:pt>
                <c:pt idx="104">
                  <c:v>-6.2485073369268227E-3</c:v>
                </c:pt>
                <c:pt idx="105">
                  <c:v>-6.2216395639867802E-3</c:v>
                </c:pt>
                <c:pt idx="106">
                  <c:v>-6.1001505037361565E-3</c:v>
                </c:pt>
                <c:pt idx="107">
                  <c:v>-6.06043292634653E-3</c:v>
                </c:pt>
                <c:pt idx="108">
                  <c:v>-6.0499194499786871E-3</c:v>
                </c:pt>
                <c:pt idx="109">
                  <c:v>-5.4646692655021221E-3</c:v>
                </c:pt>
                <c:pt idx="110">
                  <c:v>-5.4465627228686159E-3</c:v>
                </c:pt>
                <c:pt idx="111">
                  <c:v>-5.3104716121071E-3</c:v>
                </c:pt>
                <c:pt idx="112">
                  <c:v>-5.3075512020049212E-3</c:v>
                </c:pt>
                <c:pt idx="113">
                  <c:v>-5.2491429999613516E-3</c:v>
                </c:pt>
                <c:pt idx="114">
                  <c:v>-5.2485589179409164E-3</c:v>
                </c:pt>
                <c:pt idx="115">
                  <c:v>-5.2415499336956883E-3</c:v>
                </c:pt>
                <c:pt idx="116">
                  <c:v>-5.2409658516752522E-3</c:v>
                </c:pt>
                <c:pt idx="117">
                  <c:v>-5.2392136056139457E-3</c:v>
                </c:pt>
                <c:pt idx="118">
                  <c:v>-5.2065050124695464E-3</c:v>
                </c:pt>
                <c:pt idx="119">
                  <c:v>-5.2035846023673685E-3</c:v>
                </c:pt>
                <c:pt idx="120">
                  <c:v>-5.1895666338769115E-3</c:v>
                </c:pt>
                <c:pt idx="121">
                  <c:v>-5.1638670249777412E-3</c:v>
                </c:pt>
                <c:pt idx="122">
                  <c:v>-5.1621147789164337E-3</c:v>
                </c:pt>
                <c:pt idx="123">
                  <c:v>-5.1200608734450637E-3</c:v>
                </c:pt>
                <c:pt idx="124">
                  <c:v>-5.1048747409137354E-3</c:v>
                </c:pt>
                <c:pt idx="125">
                  <c:v>-4.6749903738730657E-3</c:v>
                </c:pt>
                <c:pt idx="126">
                  <c:v>-4.4711457487410095E-3</c:v>
                </c:pt>
                <c:pt idx="127">
                  <c:v>-4.4296759252900747E-3</c:v>
                </c:pt>
                <c:pt idx="128">
                  <c:v>-4.3946310040639328E-3</c:v>
                </c:pt>
                <c:pt idx="129">
                  <c:v>-4.3677632311238911E-3</c:v>
                </c:pt>
                <c:pt idx="130">
                  <c:v>-4.3654269030421484E-3</c:v>
                </c:pt>
                <c:pt idx="131">
                  <c:v>-4.3496566884903849E-3</c:v>
                </c:pt>
                <c:pt idx="132">
                  <c:v>-4.3274615717138285E-3</c:v>
                </c:pt>
                <c:pt idx="133">
                  <c:v>-4.2859917482628946E-3</c:v>
                </c:pt>
                <c:pt idx="134">
                  <c:v>-3.6575194942740888E-3</c:v>
                </c:pt>
                <c:pt idx="135">
                  <c:v>-3.4840471342046878E-3</c:v>
                </c:pt>
                <c:pt idx="136">
                  <c:v>-3.4016915693232553E-3</c:v>
                </c:pt>
                <c:pt idx="137">
                  <c:v>-3.3800805345671346E-3</c:v>
                </c:pt>
                <c:pt idx="138">
                  <c:v>-3.3397788751570717E-3</c:v>
                </c:pt>
                <c:pt idx="139">
                  <c:v>-2.9355941170155723E-3</c:v>
                </c:pt>
                <c:pt idx="140">
                  <c:v>-2.6639959775129752E-3</c:v>
                </c:pt>
                <c:pt idx="141">
                  <c:v>-2.6616596494312321E-3</c:v>
                </c:pt>
                <c:pt idx="142">
                  <c:v>-2.6400486146751119E-3</c:v>
                </c:pt>
                <c:pt idx="143">
                  <c:v>-2.6242784001233479E-3</c:v>
                </c:pt>
                <c:pt idx="144">
                  <c:v>-2.5331616049353799E-3</c:v>
                </c:pt>
                <c:pt idx="145">
                  <c:v>-2.5156391443223089E-3</c:v>
                </c:pt>
                <c:pt idx="146">
                  <c:v>-2.5086301600770809E-3</c:v>
                </c:pt>
                <c:pt idx="147">
                  <c:v>-2.4817623871370388E-3</c:v>
                </c:pt>
                <c:pt idx="148">
                  <c:v>-2.4817623871370388E-3</c:v>
                </c:pt>
                <c:pt idx="149">
                  <c:v>-2.4543105321765614E-3</c:v>
                </c:pt>
                <c:pt idx="150">
                  <c:v>-2.4543105321765614E-3</c:v>
                </c:pt>
                <c:pt idx="151">
                  <c:v>-2.4537264501561257E-3</c:v>
                </c:pt>
                <c:pt idx="152">
                  <c:v>-2.4519742040948183E-3</c:v>
                </c:pt>
                <c:pt idx="153">
                  <c:v>-2.4519742040948183E-3</c:v>
                </c:pt>
                <c:pt idx="154">
                  <c:v>-2.4362039895430548E-3</c:v>
                </c:pt>
                <c:pt idx="155">
                  <c:v>-2.3824684436629709E-3</c:v>
                </c:pt>
                <c:pt idx="156">
                  <c:v>-1.7417304672450158E-3</c:v>
                </c:pt>
                <c:pt idx="157">
                  <c:v>-1.7417304672450158E-3</c:v>
                </c:pt>
                <c:pt idx="158">
                  <c:v>-1.7370578110815305E-3</c:v>
                </c:pt>
                <c:pt idx="159">
                  <c:v>-1.7370578110815305E-3</c:v>
                </c:pt>
                <c:pt idx="160">
                  <c:v>-1.7370578110815305E-3</c:v>
                </c:pt>
                <c:pt idx="161">
                  <c:v>-1.7364737290610946E-3</c:v>
                </c:pt>
                <c:pt idx="162">
                  <c:v>-1.7364737290610946E-3</c:v>
                </c:pt>
                <c:pt idx="163">
                  <c:v>-1.7364737290610946E-3</c:v>
                </c:pt>
                <c:pt idx="164">
                  <c:v>-1.6073916025448065E-3</c:v>
                </c:pt>
                <c:pt idx="165">
                  <c:v>-1.5787715835434576E-3</c:v>
                </c:pt>
                <c:pt idx="166">
                  <c:v>-9.1408624428763888E-4</c:v>
                </c:pt>
                <c:pt idx="167">
                  <c:v>-8.9189112751108255E-4</c:v>
                </c:pt>
                <c:pt idx="168">
                  <c:v>-7.8091554362830088E-4</c:v>
                </c:pt>
                <c:pt idx="169">
                  <c:v>-7.4178204825910967E-4</c:v>
                </c:pt>
                <c:pt idx="170">
                  <c:v>-6.7986935409292603E-4</c:v>
                </c:pt>
                <c:pt idx="171">
                  <c:v>-6.6877179570464787E-4</c:v>
                </c:pt>
                <c:pt idx="172">
                  <c:v>-6.1445216780412837E-4</c:v>
                </c:pt>
                <c:pt idx="173">
                  <c:v>-5.9050480496626503E-4</c:v>
                </c:pt>
                <c:pt idx="174">
                  <c:v>-2.160891706190016E-5</c:v>
                </c:pt>
                <c:pt idx="175">
                  <c:v>8.4694010657395714E-5</c:v>
                </c:pt>
                <c:pt idx="176">
                  <c:v>1.3025240825138016E-4</c:v>
                </c:pt>
                <c:pt idx="177">
                  <c:v>1.9975816868322751E-4</c:v>
                </c:pt>
                <c:pt idx="178">
                  <c:v>9.3979008857525024E-4</c:v>
                </c:pt>
                <c:pt idx="179">
                  <c:v>1.0128003411297116E-3</c:v>
                </c:pt>
                <c:pt idx="180">
                  <c:v>1.0133844231501477E-3</c:v>
                </c:pt>
                <c:pt idx="181">
                  <c:v>1.0484293443762897E-3</c:v>
                </c:pt>
                <c:pt idx="182">
                  <c:v>1.053102000539775E-3</c:v>
                </c:pt>
                <c:pt idx="183">
                  <c:v>1.0536860825602103E-3</c:v>
                </c:pt>
                <c:pt idx="184">
                  <c:v>1.1412983856255643E-3</c:v>
                </c:pt>
                <c:pt idx="185">
                  <c:v>1.1973702595873912E-3</c:v>
                </c:pt>
                <c:pt idx="186">
                  <c:v>1.231831098793097E-3</c:v>
                </c:pt>
                <c:pt idx="187">
                  <c:v>1.2470172313244245E-3</c:v>
                </c:pt>
                <c:pt idx="188">
                  <c:v>1.7306371442451784E-3</c:v>
                </c:pt>
                <c:pt idx="189">
                  <c:v>1.9683585265625053E-3</c:v>
                </c:pt>
                <c:pt idx="190">
                  <c:v>1.9689426085829414E-3</c:v>
                </c:pt>
                <c:pt idx="191">
                  <c:v>2.0185895803199756E-3</c:v>
                </c:pt>
                <c:pt idx="192">
                  <c:v>2.0279348926469463E-3</c:v>
                </c:pt>
                <c:pt idx="193">
                  <c:v>2.0402006150760958E-3</c:v>
                </c:pt>
                <c:pt idx="194">
                  <c:v>2.0781659464044156E-3</c:v>
                </c:pt>
                <c:pt idx="195">
                  <c:v>2.0933520789357439E-3</c:v>
                </c:pt>
                <c:pt idx="196">
                  <c:v>2.7738076327433261E-3</c:v>
                </c:pt>
                <c:pt idx="197">
                  <c:v>2.8841991346056726E-3</c:v>
                </c:pt>
                <c:pt idx="198">
                  <c:v>2.8859513806669792E-3</c:v>
                </c:pt>
                <c:pt idx="199">
                  <c:v>2.9642183714053624E-3</c:v>
                </c:pt>
                <c:pt idx="200">
                  <c:v>3.0337241318372093E-3</c:v>
                </c:pt>
                <c:pt idx="201">
                  <c:v>3.5529730480045405E-3</c:v>
                </c:pt>
                <c:pt idx="202">
                  <c:v>3.6569396476420941E-3</c:v>
                </c:pt>
                <c:pt idx="203">
                  <c:v>3.7182682597878417E-3</c:v>
                </c:pt>
                <c:pt idx="204">
                  <c:v>3.7182682597878417E-3</c:v>
                </c:pt>
                <c:pt idx="205">
                  <c:v>3.7807650359744606E-3</c:v>
                </c:pt>
                <c:pt idx="206">
                  <c:v>3.7906944303218674E-3</c:v>
                </c:pt>
                <c:pt idx="207">
                  <c:v>3.8975814400615998E-3</c:v>
                </c:pt>
                <c:pt idx="208">
                  <c:v>3.9197765568381561E-3</c:v>
                </c:pt>
                <c:pt idx="209">
                  <c:v>3.9221128849198988E-3</c:v>
                </c:pt>
                <c:pt idx="210">
                  <c:v>4.6744105272410706E-3</c:v>
                </c:pt>
                <c:pt idx="211">
                  <c:v>4.696605644017627E-3</c:v>
                </c:pt>
                <c:pt idx="212">
                  <c:v>4.8356171648813225E-3</c:v>
                </c:pt>
                <c:pt idx="213">
                  <c:v>5.4938776019123475E-3</c:v>
                </c:pt>
                <c:pt idx="214">
                  <c:v>5.5557902960785312E-3</c:v>
                </c:pt>
                <c:pt idx="215">
                  <c:v>5.5557902960785312E-3</c:v>
                </c:pt>
                <c:pt idx="216">
                  <c:v>5.6620932237978275E-3</c:v>
                </c:pt>
                <c:pt idx="217">
                  <c:v>5.6620932237978275E-3</c:v>
                </c:pt>
                <c:pt idx="218">
                  <c:v>5.7035630472487622E-3</c:v>
                </c:pt>
                <c:pt idx="219">
                  <c:v>6.2905654777866329E-3</c:v>
                </c:pt>
                <c:pt idx="220">
                  <c:v>6.2905654777866329E-3</c:v>
                </c:pt>
                <c:pt idx="221">
                  <c:v>6.3004948721340406E-3</c:v>
                </c:pt>
                <c:pt idx="222">
                  <c:v>6.3004948721340406E-3</c:v>
                </c:pt>
                <c:pt idx="223">
                  <c:v>6.3875230931789585E-3</c:v>
                </c:pt>
                <c:pt idx="224">
                  <c:v>6.3875230931789585E-3</c:v>
                </c:pt>
                <c:pt idx="225">
                  <c:v>6.4272406705685858E-3</c:v>
                </c:pt>
                <c:pt idx="226">
                  <c:v>6.5183574657565538E-3</c:v>
                </c:pt>
                <c:pt idx="227">
                  <c:v>6.5580750431461811E-3</c:v>
                </c:pt>
                <c:pt idx="228">
                  <c:v>7.2215922183611284E-3</c:v>
                </c:pt>
                <c:pt idx="229">
                  <c:v>7.5258989510081243E-3</c:v>
                </c:pt>
                <c:pt idx="230">
                  <c:v>8.1245830219547083E-3</c:v>
                </c:pt>
                <c:pt idx="231">
                  <c:v>1.1089967439706722E-2</c:v>
                </c:pt>
                <c:pt idx="232">
                  <c:v>1.1146623395688985E-2</c:v>
                </c:pt>
                <c:pt idx="233">
                  <c:v>1.1148959723770727E-2</c:v>
                </c:pt>
                <c:pt idx="234">
                  <c:v>1.1864460198804451E-2</c:v>
                </c:pt>
                <c:pt idx="235">
                  <c:v>1.1977772110768975E-2</c:v>
                </c:pt>
                <c:pt idx="236">
                  <c:v>1.2007560293811196E-2</c:v>
                </c:pt>
                <c:pt idx="237">
                  <c:v>1.2733574245212763E-2</c:v>
                </c:pt>
                <c:pt idx="238">
                  <c:v>1.292632131195654E-2</c:v>
                </c:pt>
                <c:pt idx="239">
                  <c:v>1.2943259690549177E-2</c:v>
                </c:pt>
                <c:pt idx="240">
                  <c:v>1.2953189084896581E-2</c:v>
                </c:pt>
                <c:pt idx="241">
                  <c:v>1.357757276474234E-2</c:v>
                </c:pt>
                <c:pt idx="242">
                  <c:v>1.3750461042791302E-2</c:v>
                </c:pt>
                <c:pt idx="243">
                  <c:v>1.3906410942247633E-2</c:v>
                </c:pt>
                <c:pt idx="244">
                  <c:v>1.4485820306519842E-2</c:v>
                </c:pt>
                <c:pt idx="245">
                  <c:v>1.4621911417281358E-2</c:v>
                </c:pt>
                <c:pt idx="246">
                  <c:v>1.4695505751856254E-2</c:v>
                </c:pt>
                <c:pt idx="247">
                  <c:v>1.4755082117940696E-2</c:v>
                </c:pt>
                <c:pt idx="248">
                  <c:v>1.5384138453949937E-2</c:v>
                </c:pt>
                <c:pt idx="249">
                  <c:v>1.5394067848297345E-2</c:v>
                </c:pt>
                <c:pt idx="250">
                  <c:v>1.5446051148116121E-2</c:v>
                </c:pt>
                <c:pt idx="251">
                  <c:v>1.5658657003554712E-2</c:v>
                </c:pt>
                <c:pt idx="252">
                  <c:v>1.56633296597182E-2</c:v>
                </c:pt>
                <c:pt idx="253">
                  <c:v>1.632976724503532E-2</c:v>
                </c:pt>
                <c:pt idx="254">
                  <c:v>1.6399273005467174E-2</c:v>
                </c:pt>
                <c:pt idx="255">
                  <c:v>1.6520177983697357E-2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6E7-4AC5-AB46-FDD1AC2EE0FC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</c:numCache>
            </c:numRef>
          </c:xVal>
          <c:yVal>
            <c:numRef>
              <c:f>Active!$P$21:$P$2058</c:f>
              <c:numCache>
                <c:formatCode>General</c:formatCode>
                <c:ptCount val="20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A9-425B-8027-99CF473BBE37}"/>
            </c:ext>
          </c:extLst>
        </c:ser>
        <c:ser>
          <c:idx val="13"/>
          <c:order val="13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</c:numCache>
            </c:numRef>
          </c:xVal>
          <c:yVal>
            <c:numRef>
              <c:f>Active!$U$21:$U$2058</c:f>
              <c:numCache>
                <c:formatCode>General</c:formatCode>
                <c:ptCount val="2038"/>
                <c:pt idx="79">
                  <c:v>2.3546513162727933E-2</c:v>
                </c:pt>
                <c:pt idx="80">
                  <c:v>-5.4785730826552026E-2</c:v>
                </c:pt>
                <c:pt idx="81">
                  <c:v>7.0717670641897712E-2</c:v>
                </c:pt>
                <c:pt idx="82">
                  <c:v>8.2443385115766432E-2</c:v>
                </c:pt>
                <c:pt idx="83">
                  <c:v>9.6083929354790598E-2</c:v>
                </c:pt>
                <c:pt idx="84">
                  <c:v>1.8332637118874118E-2</c:v>
                </c:pt>
                <c:pt idx="85">
                  <c:v>-4.5726138348982204E-2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A9-425B-8027-99CF473BB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936352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Active!$F$21:$F$2058</c15:sqref>
                        </c15:formulaRef>
                      </c:ext>
                    </c:extLst>
                    <c:numCache>
                      <c:formatCode>General</c:formatCode>
                      <c:ptCount val="2038"/>
                      <c:pt idx="0">
                        <c:v>-80272</c:v>
                      </c:pt>
                      <c:pt idx="1">
                        <c:v>-57927</c:v>
                      </c:pt>
                      <c:pt idx="2">
                        <c:v>-57849</c:v>
                      </c:pt>
                      <c:pt idx="3">
                        <c:v>-57727.5</c:v>
                      </c:pt>
                      <c:pt idx="4">
                        <c:v>-57359.5</c:v>
                      </c:pt>
                      <c:pt idx="5">
                        <c:v>-57105</c:v>
                      </c:pt>
                      <c:pt idx="6">
                        <c:v>-57060.5</c:v>
                      </c:pt>
                      <c:pt idx="7">
                        <c:v>-57047.5</c:v>
                      </c:pt>
                      <c:pt idx="8">
                        <c:v>-57043.5</c:v>
                      </c:pt>
                      <c:pt idx="9">
                        <c:v>-57041.5</c:v>
                      </c:pt>
                      <c:pt idx="10">
                        <c:v>-57001</c:v>
                      </c:pt>
                      <c:pt idx="11">
                        <c:v>-56999</c:v>
                      </c:pt>
                      <c:pt idx="12">
                        <c:v>-54956.5</c:v>
                      </c:pt>
                      <c:pt idx="13">
                        <c:v>-51782.5</c:v>
                      </c:pt>
                      <c:pt idx="14">
                        <c:v>-49278</c:v>
                      </c:pt>
                      <c:pt idx="15">
                        <c:v>-47636</c:v>
                      </c:pt>
                      <c:pt idx="16">
                        <c:v>-46305.5</c:v>
                      </c:pt>
                      <c:pt idx="17">
                        <c:v>-40218.5</c:v>
                      </c:pt>
                      <c:pt idx="18">
                        <c:v>-39470.5</c:v>
                      </c:pt>
                      <c:pt idx="19">
                        <c:v>-35572</c:v>
                      </c:pt>
                      <c:pt idx="20">
                        <c:v>-34813.5</c:v>
                      </c:pt>
                      <c:pt idx="21">
                        <c:v>-34709.5</c:v>
                      </c:pt>
                      <c:pt idx="22">
                        <c:v>-33766.5</c:v>
                      </c:pt>
                      <c:pt idx="23">
                        <c:v>-31681.5</c:v>
                      </c:pt>
                      <c:pt idx="24">
                        <c:v>-27554</c:v>
                      </c:pt>
                      <c:pt idx="25">
                        <c:v>-26821</c:v>
                      </c:pt>
                      <c:pt idx="26">
                        <c:v>-20036</c:v>
                      </c:pt>
                      <c:pt idx="27">
                        <c:v>-20036</c:v>
                      </c:pt>
                      <c:pt idx="28">
                        <c:v>-20006.5</c:v>
                      </c:pt>
                      <c:pt idx="29">
                        <c:v>-19970.5</c:v>
                      </c:pt>
                      <c:pt idx="30">
                        <c:v>-19970</c:v>
                      </c:pt>
                      <c:pt idx="31">
                        <c:v>-19945</c:v>
                      </c:pt>
                      <c:pt idx="32">
                        <c:v>-19921.5</c:v>
                      </c:pt>
                      <c:pt idx="33">
                        <c:v>-19904.5</c:v>
                      </c:pt>
                      <c:pt idx="34">
                        <c:v>-19832.5</c:v>
                      </c:pt>
                      <c:pt idx="35">
                        <c:v>-19832.5</c:v>
                      </c:pt>
                      <c:pt idx="36">
                        <c:v>-19832.5</c:v>
                      </c:pt>
                      <c:pt idx="37">
                        <c:v>-19256.5</c:v>
                      </c:pt>
                      <c:pt idx="38">
                        <c:v>-19002</c:v>
                      </c:pt>
                      <c:pt idx="39">
                        <c:v>-18970</c:v>
                      </c:pt>
                      <c:pt idx="40">
                        <c:v>-18315.5</c:v>
                      </c:pt>
                      <c:pt idx="41">
                        <c:v>-18201.5</c:v>
                      </c:pt>
                      <c:pt idx="42">
                        <c:v>-17775.5</c:v>
                      </c:pt>
                      <c:pt idx="43">
                        <c:v>-17695.5</c:v>
                      </c:pt>
                      <c:pt idx="44">
                        <c:v>-17557</c:v>
                      </c:pt>
                      <c:pt idx="45">
                        <c:v>-17519.5</c:v>
                      </c:pt>
                      <c:pt idx="46">
                        <c:v>-17515</c:v>
                      </c:pt>
                      <c:pt idx="47">
                        <c:v>-16953.5</c:v>
                      </c:pt>
                      <c:pt idx="48">
                        <c:v>-16766.5</c:v>
                      </c:pt>
                      <c:pt idx="49">
                        <c:v>-16711.5</c:v>
                      </c:pt>
                      <c:pt idx="50">
                        <c:v>-16635</c:v>
                      </c:pt>
                      <c:pt idx="51">
                        <c:v>-16025</c:v>
                      </c:pt>
                      <c:pt idx="52">
                        <c:v>-15966.5</c:v>
                      </c:pt>
                      <c:pt idx="53">
                        <c:v>-15806.5</c:v>
                      </c:pt>
                      <c:pt idx="54">
                        <c:v>-15300.5</c:v>
                      </c:pt>
                      <c:pt idx="55">
                        <c:v>-15073.5</c:v>
                      </c:pt>
                      <c:pt idx="56">
                        <c:v>-14498</c:v>
                      </c:pt>
                      <c:pt idx="57">
                        <c:v>-14315</c:v>
                      </c:pt>
                      <c:pt idx="58">
                        <c:v>-13799</c:v>
                      </c:pt>
                      <c:pt idx="59">
                        <c:v>-13733.5</c:v>
                      </c:pt>
                      <c:pt idx="60">
                        <c:v>-13665</c:v>
                      </c:pt>
                      <c:pt idx="61">
                        <c:v>-13616</c:v>
                      </c:pt>
                      <c:pt idx="62">
                        <c:v>-13568</c:v>
                      </c:pt>
                      <c:pt idx="63">
                        <c:v>-13503.5</c:v>
                      </c:pt>
                      <c:pt idx="64">
                        <c:v>-13127.5</c:v>
                      </c:pt>
                      <c:pt idx="65">
                        <c:v>-12931.5</c:v>
                      </c:pt>
                      <c:pt idx="66">
                        <c:v>-12820</c:v>
                      </c:pt>
                      <c:pt idx="67">
                        <c:v>-12307.5</c:v>
                      </c:pt>
                      <c:pt idx="68">
                        <c:v>-12224.5</c:v>
                      </c:pt>
                      <c:pt idx="69">
                        <c:v>-12203</c:v>
                      </c:pt>
                      <c:pt idx="70">
                        <c:v>-12178</c:v>
                      </c:pt>
                      <c:pt idx="71">
                        <c:v>-9785.5</c:v>
                      </c:pt>
                      <c:pt idx="72">
                        <c:v>-9735</c:v>
                      </c:pt>
                      <c:pt idx="73">
                        <c:v>-9027</c:v>
                      </c:pt>
                      <c:pt idx="74">
                        <c:v>-8848.5</c:v>
                      </c:pt>
                      <c:pt idx="75">
                        <c:v>-8062.5</c:v>
                      </c:pt>
                      <c:pt idx="76">
                        <c:v>-6861.5</c:v>
                      </c:pt>
                      <c:pt idx="77">
                        <c:v>-6728</c:v>
                      </c:pt>
                      <c:pt idx="78">
                        <c:v>-5785</c:v>
                      </c:pt>
                      <c:pt idx="79">
                        <c:v>-5449.5</c:v>
                      </c:pt>
                      <c:pt idx="80">
                        <c:v>-5347.5</c:v>
                      </c:pt>
                      <c:pt idx="81">
                        <c:v>-5335</c:v>
                      </c:pt>
                      <c:pt idx="82">
                        <c:v>-5313.5</c:v>
                      </c:pt>
                      <c:pt idx="83">
                        <c:v>-5311.5</c:v>
                      </c:pt>
                      <c:pt idx="84">
                        <c:v>-5280</c:v>
                      </c:pt>
                      <c:pt idx="85">
                        <c:v>-5275.5</c:v>
                      </c:pt>
                      <c:pt idx="86">
                        <c:v>-5217.5</c:v>
                      </c:pt>
                      <c:pt idx="87">
                        <c:v>-5057</c:v>
                      </c:pt>
                      <c:pt idx="88">
                        <c:v>-5018.5</c:v>
                      </c:pt>
                      <c:pt idx="89">
                        <c:v>-5016.5</c:v>
                      </c:pt>
                      <c:pt idx="90">
                        <c:v>-4999.5</c:v>
                      </c:pt>
                      <c:pt idx="91">
                        <c:v>-4965.5</c:v>
                      </c:pt>
                      <c:pt idx="92">
                        <c:v>-4344.5</c:v>
                      </c:pt>
                      <c:pt idx="93">
                        <c:v>-3669</c:v>
                      </c:pt>
                      <c:pt idx="94">
                        <c:v>-3529</c:v>
                      </c:pt>
                      <c:pt idx="95">
                        <c:v>-3478</c:v>
                      </c:pt>
                      <c:pt idx="96">
                        <c:v>-3478</c:v>
                      </c:pt>
                      <c:pt idx="97">
                        <c:v>-3474</c:v>
                      </c:pt>
                      <c:pt idx="98">
                        <c:v>-3425</c:v>
                      </c:pt>
                      <c:pt idx="99">
                        <c:v>-3406</c:v>
                      </c:pt>
                      <c:pt idx="100">
                        <c:v>-3391</c:v>
                      </c:pt>
                      <c:pt idx="101">
                        <c:v>-2881.5</c:v>
                      </c:pt>
                      <c:pt idx="102">
                        <c:v>-2880</c:v>
                      </c:pt>
                      <c:pt idx="103">
                        <c:v>-2836.5</c:v>
                      </c:pt>
                      <c:pt idx="104">
                        <c:v>-2836</c:v>
                      </c:pt>
                      <c:pt idx="105">
                        <c:v>-2813</c:v>
                      </c:pt>
                      <c:pt idx="106">
                        <c:v>-2709</c:v>
                      </c:pt>
                      <c:pt idx="107">
                        <c:v>-2675</c:v>
                      </c:pt>
                      <c:pt idx="108">
                        <c:v>-2666</c:v>
                      </c:pt>
                      <c:pt idx="109">
                        <c:v>-2165</c:v>
                      </c:pt>
                      <c:pt idx="110">
                        <c:v>-2149.5</c:v>
                      </c:pt>
                      <c:pt idx="111">
                        <c:v>-2033</c:v>
                      </c:pt>
                      <c:pt idx="112">
                        <c:v>-2030.5</c:v>
                      </c:pt>
                      <c:pt idx="113">
                        <c:v>-1980.5</c:v>
                      </c:pt>
                      <c:pt idx="114">
                        <c:v>-1980</c:v>
                      </c:pt>
                      <c:pt idx="115">
                        <c:v>-1974</c:v>
                      </c:pt>
                      <c:pt idx="116">
                        <c:v>-1973.5</c:v>
                      </c:pt>
                      <c:pt idx="117">
                        <c:v>-1972</c:v>
                      </c:pt>
                      <c:pt idx="118">
                        <c:v>-1944</c:v>
                      </c:pt>
                      <c:pt idx="119">
                        <c:v>-1941.5</c:v>
                      </c:pt>
                      <c:pt idx="120">
                        <c:v>-1929.5</c:v>
                      </c:pt>
                      <c:pt idx="121">
                        <c:v>-1907.5</c:v>
                      </c:pt>
                      <c:pt idx="122">
                        <c:v>-1906</c:v>
                      </c:pt>
                      <c:pt idx="123">
                        <c:v>-1870</c:v>
                      </c:pt>
                      <c:pt idx="124">
                        <c:v>-1857</c:v>
                      </c:pt>
                      <c:pt idx="125">
                        <c:v>-1489</c:v>
                      </c:pt>
                      <c:pt idx="126">
                        <c:v>-1314.5</c:v>
                      </c:pt>
                      <c:pt idx="127">
                        <c:v>-1279</c:v>
                      </c:pt>
                      <c:pt idx="128">
                        <c:v>-1249</c:v>
                      </c:pt>
                      <c:pt idx="129">
                        <c:v>-1226</c:v>
                      </c:pt>
                      <c:pt idx="130">
                        <c:v>-1224</c:v>
                      </c:pt>
                      <c:pt idx="131">
                        <c:v>-1210.5</c:v>
                      </c:pt>
                      <c:pt idx="132">
                        <c:v>-1191.5</c:v>
                      </c:pt>
                      <c:pt idx="133">
                        <c:v>-1156</c:v>
                      </c:pt>
                      <c:pt idx="134">
                        <c:v>-618</c:v>
                      </c:pt>
                      <c:pt idx="135">
                        <c:v>-469.5</c:v>
                      </c:pt>
                      <c:pt idx="136">
                        <c:v>-399</c:v>
                      </c:pt>
                      <c:pt idx="137">
                        <c:v>-380.5</c:v>
                      </c:pt>
                      <c:pt idx="138">
                        <c:v>-346</c:v>
                      </c:pt>
                      <c:pt idx="139">
                        <c:v>0</c:v>
                      </c:pt>
                      <c:pt idx="140">
                        <c:v>232.5</c:v>
                      </c:pt>
                      <c:pt idx="141">
                        <c:v>234.5</c:v>
                      </c:pt>
                      <c:pt idx="142">
                        <c:v>253</c:v>
                      </c:pt>
                      <c:pt idx="143">
                        <c:v>266.5</c:v>
                      </c:pt>
                      <c:pt idx="144">
                        <c:v>344.5</c:v>
                      </c:pt>
                      <c:pt idx="145">
                        <c:v>359.5</c:v>
                      </c:pt>
                      <c:pt idx="146">
                        <c:v>365.5</c:v>
                      </c:pt>
                      <c:pt idx="147">
                        <c:v>388.5</c:v>
                      </c:pt>
                      <c:pt idx="148">
                        <c:v>388.5</c:v>
                      </c:pt>
                      <c:pt idx="149">
                        <c:v>412</c:v>
                      </c:pt>
                      <c:pt idx="150">
                        <c:v>412</c:v>
                      </c:pt>
                      <c:pt idx="151">
                        <c:v>412.5</c:v>
                      </c:pt>
                      <c:pt idx="152">
                        <c:v>414</c:v>
                      </c:pt>
                      <c:pt idx="153">
                        <c:v>414</c:v>
                      </c:pt>
                      <c:pt idx="154">
                        <c:v>427.5</c:v>
                      </c:pt>
                      <c:pt idx="155">
                        <c:v>473.5</c:v>
                      </c:pt>
                      <c:pt idx="156">
                        <c:v>1022</c:v>
                      </c:pt>
                      <c:pt idx="157">
                        <c:v>1022</c:v>
                      </c:pt>
                      <c:pt idx="158">
                        <c:v>1026</c:v>
                      </c:pt>
                      <c:pt idx="159">
                        <c:v>1026</c:v>
                      </c:pt>
                      <c:pt idx="160">
                        <c:v>1026</c:v>
                      </c:pt>
                      <c:pt idx="161">
                        <c:v>1026.5</c:v>
                      </c:pt>
                      <c:pt idx="162">
                        <c:v>1026.5</c:v>
                      </c:pt>
                      <c:pt idx="163">
                        <c:v>1026.5</c:v>
                      </c:pt>
                      <c:pt idx="164">
                        <c:v>1137</c:v>
                      </c:pt>
                      <c:pt idx="165">
                        <c:v>1161.5</c:v>
                      </c:pt>
                      <c:pt idx="166">
                        <c:v>1730.5</c:v>
                      </c:pt>
                      <c:pt idx="167">
                        <c:v>1749.5</c:v>
                      </c:pt>
                      <c:pt idx="168">
                        <c:v>1844.5</c:v>
                      </c:pt>
                      <c:pt idx="169">
                        <c:v>1878</c:v>
                      </c:pt>
                      <c:pt idx="170">
                        <c:v>1931</c:v>
                      </c:pt>
                      <c:pt idx="171">
                        <c:v>1940.5</c:v>
                      </c:pt>
                      <c:pt idx="172">
                        <c:v>1987</c:v>
                      </c:pt>
                      <c:pt idx="173">
                        <c:v>2007.5</c:v>
                      </c:pt>
                      <c:pt idx="174">
                        <c:v>2494.5</c:v>
                      </c:pt>
                      <c:pt idx="175">
                        <c:v>2585.5</c:v>
                      </c:pt>
                      <c:pt idx="176">
                        <c:v>2624.5</c:v>
                      </c:pt>
                      <c:pt idx="177">
                        <c:v>2684</c:v>
                      </c:pt>
                      <c:pt idx="178">
                        <c:v>3317.5</c:v>
                      </c:pt>
                      <c:pt idx="179">
                        <c:v>3380</c:v>
                      </c:pt>
                      <c:pt idx="180">
                        <c:v>3380.5</c:v>
                      </c:pt>
                      <c:pt idx="181">
                        <c:v>3410.5</c:v>
                      </c:pt>
                      <c:pt idx="182">
                        <c:v>3414.5</c:v>
                      </c:pt>
                      <c:pt idx="183">
                        <c:v>3415</c:v>
                      </c:pt>
                      <c:pt idx="184">
                        <c:v>3490</c:v>
                      </c:pt>
                      <c:pt idx="185">
                        <c:v>3538</c:v>
                      </c:pt>
                      <c:pt idx="186">
                        <c:v>3567.5</c:v>
                      </c:pt>
                      <c:pt idx="187">
                        <c:v>3580.5</c:v>
                      </c:pt>
                      <c:pt idx="188">
                        <c:v>3994.5</c:v>
                      </c:pt>
                      <c:pt idx="189">
                        <c:v>4198</c:v>
                      </c:pt>
                      <c:pt idx="190">
                        <c:v>4198.5</c:v>
                      </c:pt>
                      <c:pt idx="191">
                        <c:v>4241</c:v>
                      </c:pt>
                      <c:pt idx="192">
                        <c:v>4249</c:v>
                      </c:pt>
                      <c:pt idx="193">
                        <c:v>4259.5</c:v>
                      </c:pt>
                      <c:pt idx="194">
                        <c:v>4292</c:v>
                      </c:pt>
                      <c:pt idx="195">
                        <c:v>4305</c:v>
                      </c:pt>
                      <c:pt idx="196">
                        <c:v>4887.5</c:v>
                      </c:pt>
                      <c:pt idx="197">
                        <c:v>4982</c:v>
                      </c:pt>
                      <c:pt idx="198">
                        <c:v>4983.5</c:v>
                      </c:pt>
                      <c:pt idx="199">
                        <c:v>5050.5</c:v>
                      </c:pt>
                      <c:pt idx="200">
                        <c:v>5110</c:v>
                      </c:pt>
                      <c:pt idx="201">
                        <c:v>5554.5</c:v>
                      </c:pt>
                      <c:pt idx="202">
                        <c:v>5643.5</c:v>
                      </c:pt>
                      <c:pt idx="203">
                        <c:v>5696</c:v>
                      </c:pt>
                      <c:pt idx="204">
                        <c:v>5696</c:v>
                      </c:pt>
                      <c:pt idx="205">
                        <c:v>5749.5</c:v>
                      </c:pt>
                      <c:pt idx="206">
                        <c:v>5758</c:v>
                      </c:pt>
                      <c:pt idx="207">
                        <c:v>5849.5</c:v>
                      </c:pt>
                      <c:pt idx="208">
                        <c:v>5868.5</c:v>
                      </c:pt>
                      <c:pt idx="209">
                        <c:v>5870.5</c:v>
                      </c:pt>
                      <c:pt idx="210">
                        <c:v>6514.5</c:v>
                      </c:pt>
                      <c:pt idx="211">
                        <c:v>6533.5</c:v>
                      </c:pt>
                      <c:pt idx="212">
                        <c:v>6652.5</c:v>
                      </c:pt>
                      <c:pt idx="213">
                        <c:v>7216</c:v>
                      </c:pt>
                      <c:pt idx="214">
                        <c:v>7269</c:v>
                      </c:pt>
                      <c:pt idx="215">
                        <c:v>7269</c:v>
                      </c:pt>
                      <c:pt idx="216">
                        <c:v>7360</c:v>
                      </c:pt>
                      <c:pt idx="217">
                        <c:v>7360</c:v>
                      </c:pt>
                      <c:pt idx="218">
                        <c:v>7395.5</c:v>
                      </c:pt>
                      <c:pt idx="219">
                        <c:v>7898</c:v>
                      </c:pt>
                      <c:pt idx="220">
                        <c:v>7898</c:v>
                      </c:pt>
                      <c:pt idx="221">
                        <c:v>7906.5</c:v>
                      </c:pt>
                      <c:pt idx="222">
                        <c:v>7906.5</c:v>
                      </c:pt>
                      <c:pt idx="223">
                        <c:v>7981</c:v>
                      </c:pt>
                      <c:pt idx="224">
                        <c:v>7981</c:v>
                      </c:pt>
                      <c:pt idx="225">
                        <c:v>8015</c:v>
                      </c:pt>
                      <c:pt idx="226">
                        <c:v>8093</c:v>
                      </c:pt>
                      <c:pt idx="227">
                        <c:v>8127</c:v>
                      </c:pt>
                      <c:pt idx="228">
                        <c:v>8695</c:v>
                      </c:pt>
                      <c:pt idx="229">
                        <c:v>8955.5</c:v>
                      </c:pt>
                      <c:pt idx="230">
                        <c:v>9468</c:v>
                      </c:pt>
                      <c:pt idx="231">
                        <c:v>12006.5</c:v>
                      </c:pt>
                      <c:pt idx="232">
                        <c:v>12055</c:v>
                      </c:pt>
                      <c:pt idx="233">
                        <c:v>12057</c:v>
                      </c:pt>
                      <c:pt idx="234">
                        <c:v>12669.5</c:v>
                      </c:pt>
                      <c:pt idx="235">
                        <c:v>12766.5</c:v>
                      </c:pt>
                      <c:pt idx="236">
                        <c:v>12792</c:v>
                      </c:pt>
                      <c:pt idx="237">
                        <c:v>13413.5</c:v>
                      </c:pt>
                      <c:pt idx="238">
                        <c:v>13578.5</c:v>
                      </c:pt>
                      <c:pt idx="239">
                        <c:v>13593</c:v>
                      </c:pt>
                      <c:pt idx="240">
                        <c:v>13601.5</c:v>
                      </c:pt>
                      <c:pt idx="241">
                        <c:v>14136</c:v>
                      </c:pt>
                      <c:pt idx="242">
                        <c:v>14284</c:v>
                      </c:pt>
                      <c:pt idx="243">
                        <c:v>14417.5</c:v>
                      </c:pt>
                      <c:pt idx="244">
                        <c:v>14913.5</c:v>
                      </c:pt>
                      <c:pt idx="245">
                        <c:v>15030</c:v>
                      </c:pt>
                      <c:pt idx="246">
                        <c:v>15093</c:v>
                      </c:pt>
                      <c:pt idx="247">
                        <c:v>15144</c:v>
                      </c:pt>
                      <c:pt idx="248">
                        <c:v>15682.5</c:v>
                      </c:pt>
                      <c:pt idx="249">
                        <c:v>15691</c:v>
                      </c:pt>
                      <c:pt idx="250">
                        <c:v>15735.5</c:v>
                      </c:pt>
                      <c:pt idx="251">
                        <c:v>15917.5</c:v>
                      </c:pt>
                      <c:pt idx="252">
                        <c:v>15921.5</c:v>
                      </c:pt>
                      <c:pt idx="253">
                        <c:v>16492</c:v>
                      </c:pt>
                      <c:pt idx="254">
                        <c:v>16551.5</c:v>
                      </c:pt>
                      <c:pt idx="255">
                        <c:v>16655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Active!$Q$21:$Q$2058</c15:sqref>
                        </c15:formulaRef>
                      </c:ext>
                    </c:extLst>
                    <c:numCache>
                      <c:formatCode>d/m/yyyy;@</c:formatCode>
                      <c:ptCount val="2038"/>
                      <c:pt idx="0">
                        <c:v>0</c:v>
                      </c:pt>
                      <c:pt idx="1">
                        <c:v>10216.971000000001</c:v>
                      </c:pt>
                      <c:pt idx="2">
                        <c:v>10253.866000000002</c:v>
                      </c:pt>
                      <c:pt idx="3">
                        <c:v>10310.845000000001</c:v>
                      </c:pt>
                      <c:pt idx="4">
                        <c:v>10484.096000000001</c:v>
                      </c:pt>
                      <c:pt idx="5">
                        <c:v>10603.906999999999</c:v>
                      </c:pt>
                      <c:pt idx="6">
                        <c:v>10624.873</c:v>
                      </c:pt>
                      <c:pt idx="7">
                        <c:v>10630.956999999999</c:v>
                      </c:pt>
                      <c:pt idx="8">
                        <c:v>10632.880000000001</c:v>
                      </c:pt>
                      <c:pt idx="9">
                        <c:v>10633.792000000001</c:v>
                      </c:pt>
                      <c:pt idx="10">
                        <c:v>10652.855</c:v>
                      </c:pt>
                      <c:pt idx="11">
                        <c:v>10653.828000000001</c:v>
                      </c:pt>
                      <c:pt idx="12">
                        <c:v>11615.125</c:v>
                      </c:pt>
                      <c:pt idx="13">
                        <c:v>13109.025000000001</c:v>
                      </c:pt>
                      <c:pt idx="14">
                        <c:v>14287.84</c:v>
                      </c:pt>
                      <c:pt idx="15">
                        <c:v>15060.73</c:v>
                      </c:pt>
                      <c:pt idx="16">
                        <c:v>15687.038</c:v>
                      </c:pt>
                      <c:pt idx="17">
                        <c:v>18552.080999999998</c:v>
                      </c:pt>
                      <c:pt idx="18">
                        <c:v>18904.129000000001</c:v>
                      </c:pt>
                      <c:pt idx="19">
                        <c:v>20739.125999999997</c:v>
                      </c:pt>
                      <c:pt idx="20">
                        <c:v>21096.124000000003</c:v>
                      </c:pt>
                      <c:pt idx="21">
                        <c:v>21145.063000000002</c:v>
                      </c:pt>
                      <c:pt idx="22">
                        <c:v>21588.908000000003</c:v>
                      </c:pt>
                      <c:pt idx="23">
                        <c:v>22570.110999999997</c:v>
                      </c:pt>
                      <c:pt idx="24">
                        <c:v>24512.837</c:v>
                      </c:pt>
                      <c:pt idx="25">
                        <c:v>24857.860999999997</c:v>
                      </c:pt>
                      <c:pt idx="26">
                        <c:v>28051.387499999997</c:v>
                      </c:pt>
                      <c:pt idx="27">
                        <c:v>28051.413999999997</c:v>
                      </c:pt>
                      <c:pt idx="28">
                        <c:v>28065.294000000002</c:v>
                      </c:pt>
                      <c:pt idx="29">
                        <c:v>28082.228999999999</c:v>
                      </c:pt>
                      <c:pt idx="30">
                        <c:v>28082.476000000002</c:v>
                      </c:pt>
                      <c:pt idx="31">
                        <c:v>28094.228000000003</c:v>
                      </c:pt>
                      <c:pt idx="32">
                        <c:v>28105.300999999999</c:v>
                      </c:pt>
                      <c:pt idx="33">
                        <c:v>28113.29</c:v>
                      </c:pt>
                      <c:pt idx="34">
                        <c:v>28147.178999999996</c:v>
                      </c:pt>
                      <c:pt idx="35">
                        <c:v>28147.179000000004</c:v>
                      </c:pt>
                      <c:pt idx="36">
                        <c:v>28147.188000000002</c:v>
                      </c:pt>
                      <c:pt idx="37">
                        <c:v>28418.300999999999</c:v>
                      </c:pt>
                      <c:pt idx="38">
                        <c:v>28538.095999999998</c:v>
                      </c:pt>
                      <c:pt idx="39">
                        <c:v>28553.137999999999</c:v>
                      </c:pt>
                      <c:pt idx="40">
                        <c:v>28861.205000000002</c:v>
                      </c:pt>
                      <c:pt idx="41">
                        <c:v>28914.874000000003</c:v>
                      </c:pt>
                      <c:pt idx="42">
                        <c:v>29115.373</c:v>
                      </c:pt>
                      <c:pt idx="43">
                        <c:v>29153.014999999999</c:v>
                      </c:pt>
                      <c:pt idx="44">
                        <c:v>29218.231</c:v>
                      </c:pt>
                      <c:pt idx="45">
                        <c:v>29235.889000000003</c:v>
                      </c:pt>
                      <c:pt idx="46">
                        <c:v>29237.981</c:v>
                      </c:pt>
                      <c:pt idx="47">
                        <c:v>29502.275000000001</c:v>
                      </c:pt>
                      <c:pt idx="48">
                        <c:v>29590.290999999997</c:v>
                      </c:pt>
                      <c:pt idx="49">
                        <c:v>29616.182999999997</c:v>
                      </c:pt>
                      <c:pt idx="50">
                        <c:v>29652.192000000003</c:v>
                      </c:pt>
                      <c:pt idx="51">
                        <c:v>29939.309000000001</c:v>
                      </c:pt>
                      <c:pt idx="52">
                        <c:v>29966.847000000002</c:v>
                      </c:pt>
                      <c:pt idx="53">
                        <c:v>30042.152000000002</c:v>
                      </c:pt>
                      <c:pt idx="54">
                        <c:v>30280.305</c:v>
                      </c:pt>
                      <c:pt idx="55">
                        <c:v>30387.152000000002</c:v>
                      </c:pt>
                      <c:pt idx="56">
                        <c:v>30658.029000000002</c:v>
                      </c:pt>
                      <c:pt idx="57">
                        <c:v>30744.165000000001</c:v>
                      </c:pt>
                      <c:pt idx="58">
                        <c:v>30987.031999999999</c:v>
                      </c:pt>
                      <c:pt idx="59">
                        <c:v>31017.879000000001</c:v>
                      </c:pt>
                      <c:pt idx="60">
                        <c:v>31050.120999999999</c:v>
                      </c:pt>
                      <c:pt idx="61">
                        <c:v>31073.161</c:v>
                      </c:pt>
                      <c:pt idx="62">
                        <c:v>31095.775999999998</c:v>
                      </c:pt>
                      <c:pt idx="63">
                        <c:v>31126.14</c:v>
                      </c:pt>
                      <c:pt idx="64">
                        <c:v>31303.103999999999</c:v>
                      </c:pt>
                      <c:pt idx="65">
                        <c:v>31395.370999999999</c:v>
                      </c:pt>
                      <c:pt idx="66">
                        <c:v>31447.839</c:v>
                      </c:pt>
                      <c:pt idx="67">
                        <c:v>31689.101000000002</c:v>
                      </c:pt>
                      <c:pt idx="68">
                        <c:v>31728.146000000001</c:v>
                      </c:pt>
                      <c:pt idx="69">
                        <c:v>31738.262999999999</c:v>
                      </c:pt>
                      <c:pt idx="70">
                        <c:v>31750.002999999997</c:v>
                      </c:pt>
                      <c:pt idx="71">
                        <c:v>32876.129000000001</c:v>
                      </c:pt>
                      <c:pt idx="72">
                        <c:v>32899.906000000003</c:v>
                      </c:pt>
                      <c:pt idx="73">
                        <c:v>33233.144999999997</c:v>
                      </c:pt>
                      <c:pt idx="74">
                        <c:v>33317.161999999997</c:v>
                      </c:pt>
                      <c:pt idx="75">
                        <c:v>33687.127</c:v>
                      </c:pt>
                      <c:pt idx="76">
                        <c:v>34252.402999999998</c:v>
                      </c:pt>
                      <c:pt idx="77">
                        <c:v>34315.241999999998</c:v>
                      </c:pt>
                      <c:pt idx="78">
                        <c:v>34759.084000000003</c:v>
                      </c:pt>
                      <c:pt idx="79">
                        <c:v>34917.050000000003</c:v>
                      </c:pt>
                      <c:pt idx="80">
                        <c:v>34964.981</c:v>
                      </c:pt>
                      <c:pt idx="81">
                        <c:v>34970.99</c:v>
                      </c:pt>
                      <c:pt idx="82">
                        <c:v>34980.885999999999</c:v>
                      </c:pt>
                      <c:pt idx="83">
                        <c:v>34981.841</c:v>
                      </c:pt>
                      <c:pt idx="84">
                        <c:v>34996.824999999997</c:v>
                      </c:pt>
                      <c:pt idx="85">
                        <c:v>34998.879000000001</c:v>
                      </c:pt>
                      <c:pt idx="86">
                        <c:v>35026.203999999998</c:v>
                      </c:pt>
                      <c:pt idx="87">
                        <c:v>35101.731200000002</c:v>
                      </c:pt>
                      <c:pt idx="88">
                        <c:v>35119.851999999999</c:v>
                      </c:pt>
                      <c:pt idx="89">
                        <c:v>35120.791499999999</c:v>
                      </c:pt>
                      <c:pt idx="90">
                        <c:v>35128.7955</c:v>
                      </c:pt>
                      <c:pt idx="91">
                        <c:v>35144.798799999997</c:v>
                      </c:pt>
                      <c:pt idx="92">
                        <c:v>35437.097999999998</c:v>
                      </c:pt>
                      <c:pt idx="93">
                        <c:v>35755.026899999997</c:v>
                      </c:pt>
                      <c:pt idx="94">
                        <c:v>35820.925600000002</c:v>
                      </c:pt>
                      <c:pt idx="95">
                        <c:v>35844.9274</c:v>
                      </c:pt>
                      <c:pt idx="96">
                        <c:v>35844.927499999998</c:v>
                      </c:pt>
                      <c:pt idx="97">
                        <c:v>35846.810299999997</c:v>
                      </c:pt>
                      <c:pt idx="98">
                        <c:v>35869.875</c:v>
                      </c:pt>
                      <c:pt idx="99">
                        <c:v>35878.818299999999</c:v>
                      </c:pt>
                      <c:pt idx="100">
                        <c:v>35885.875</c:v>
                      </c:pt>
                      <c:pt idx="101">
                        <c:v>36125.687100000003</c:v>
                      </c:pt>
                      <c:pt idx="102">
                        <c:v>36126.393799999998</c:v>
                      </c:pt>
                      <c:pt idx="103">
                        <c:v>36146.867100000003</c:v>
                      </c:pt>
                      <c:pt idx="104">
                        <c:v>36147.101300000002</c:v>
                      </c:pt>
                      <c:pt idx="105">
                        <c:v>36157.927799999998</c:v>
                      </c:pt>
                      <c:pt idx="106">
                        <c:v>36206.876700000001</c:v>
                      </c:pt>
                      <c:pt idx="107">
                        <c:v>36222.881000000001</c:v>
                      </c:pt>
                      <c:pt idx="108">
                        <c:v>36227.112999999998</c:v>
                      </c:pt>
                      <c:pt idx="109">
                        <c:v>36462.926599999999</c:v>
                      </c:pt>
                      <c:pt idx="110">
                        <c:v>36470.222699999998</c:v>
                      </c:pt>
                      <c:pt idx="111">
                        <c:v>36525.056799999998</c:v>
                      </c:pt>
                      <c:pt idx="112">
                        <c:v>36526.231099999997</c:v>
                      </c:pt>
                      <c:pt idx="113">
                        <c:v>36549.764000000003</c:v>
                      </c:pt>
                      <c:pt idx="114">
                        <c:v>36549.998599999999</c:v>
                      </c:pt>
                      <c:pt idx="115">
                        <c:v>36552.823100000001</c:v>
                      </c:pt>
                      <c:pt idx="116">
                        <c:v>36553.055500000002</c:v>
                      </c:pt>
                      <c:pt idx="117">
                        <c:v>36553.767599999999</c:v>
                      </c:pt>
                      <c:pt idx="118">
                        <c:v>36566.945599999999</c:v>
                      </c:pt>
                      <c:pt idx="119">
                        <c:v>36568.121599999999</c:v>
                      </c:pt>
                      <c:pt idx="120">
                        <c:v>36573.769999999997</c:v>
                      </c:pt>
                      <c:pt idx="121">
                        <c:v>36584.1253</c:v>
                      </c:pt>
                      <c:pt idx="122">
                        <c:v>36584.829899999997</c:v>
                      </c:pt>
                      <c:pt idx="123">
                        <c:v>36601.776389999999</c:v>
                      </c:pt>
                      <c:pt idx="124">
                        <c:v>36607.892999999996</c:v>
                      </c:pt>
                      <c:pt idx="125">
                        <c:v>36781.1057</c:v>
                      </c:pt>
                      <c:pt idx="126">
                        <c:v>36863.234799999998</c:v>
                      </c:pt>
                      <c:pt idx="127">
                        <c:v>36879.946040000003</c:v>
                      </c:pt>
                      <c:pt idx="128">
                        <c:v>36894.0648</c:v>
                      </c:pt>
                      <c:pt idx="129">
                        <c:v>36904.890039999998</c:v>
                      </c:pt>
                      <c:pt idx="130">
                        <c:v>36905.833200000001</c:v>
                      </c:pt>
                      <c:pt idx="131">
                        <c:v>36912.177000000003</c:v>
                      </c:pt>
                      <c:pt idx="132">
                        <c:v>36921.120999999999</c:v>
                      </c:pt>
                      <c:pt idx="133">
                        <c:v>36937.838649999998</c:v>
                      </c:pt>
                      <c:pt idx="134">
                        <c:v>37191.061199999996</c:v>
                      </c:pt>
                      <c:pt idx="135">
                        <c:v>37260.9571</c:v>
                      </c:pt>
                      <c:pt idx="136">
                        <c:v>37294.139600000002</c:v>
                      </c:pt>
                      <c:pt idx="137">
                        <c:v>37302.846510000003</c:v>
                      </c:pt>
                      <c:pt idx="138">
                        <c:v>37319.084999999999</c:v>
                      </c:pt>
                      <c:pt idx="139">
                        <c:v>37481.940799999997</c:v>
                      </c:pt>
                      <c:pt idx="140">
                        <c:v>37591.373</c:v>
                      </c:pt>
                      <c:pt idx="141">
                        <c:v>37592.313499999997</c:v>
                      </c:pt>
                      <c:pt idx="142">
                        <c:v>37601.021399999998</c:v>
                      </c:pt>
                      <c:pt idx="143">
                        <c:v>37607.3747</c:v>
                      </c:pt>
                      <c:pt idx="144">
                        <c:v>37644.090199999999</c:v>
                      </c:pt>
                      <c:pt idx="145">
                        <c:v>37651.1486</c:v>
                      </c:pt>
                      <c:pt idx="146">
                        <c:v>37653.9735</c:v>
                      </c:pt>
                      <c:pt idx="147">
                        <c:v>37664.798699999999</c:v>
                      </c:pt>
                      <c:pt idx="148">
                        <c:v>37664.8004</c:v>
                      </c:pt>
                      <c:pt idx="149">
                        <c:v>37675.859100000001</c:v>
                      </c:pt>
                      <c:pt idx="150">
                        <c:v>37675.859600000003</c:v>
                      </c:pt>
                      <c:pt idx="151">
                        <c:v>37676.108</c:v>
                      </c:pt>
                      <c:pt idx="152">
                        <c:v>37676.801500000001</c:v>
                      </c:pt>
                      <c:pt idx="153">
                        <c:v>37676.802199999998</c:v>
                      </c:pt>
                      <c:pt idx="154">
                        <c:v>37683.154399999999</c:v>
                      </c:pt>
                      <c:pt idx="155">
                        <c:v>37704.805999999997</c:v>
                      </c:pt>
                      <c:pt idx="156">
                        <c:v>37962.972199999997</c:v>
                      </c:pt>
                      <c:pt idx="157">
                        <c:v>37962.972240000003</c:v>
                      </c:pt>
                      <c:pt idx="158">
                        <c:v>37964.855300000003</c:v>
                      </c:pt>
                      <c:pt idx="159">
                        <c:v>37964.8557</c:v>
                      </c:pt>
                      <c:pt idx="160">
                        <c:v>37964.856099999997</c:v>
                      </c:pt>
                      <c:pt idx="161">
                        <c:v>37965.0916</c:v>
                      </c:pt>
                      <c:pt idx="162">
                        <c:v>37965.091800000002</c:v>
                      </c:pt>
                      <c:pt idx="163">
                        <c:v>37965.0933</c:v>
                      </c:pt>
                      <c:pt idx="164">
                        <c:v>38017.100899999998</c:v>
                      </c:pt>
                      <c:pt idx="165">
                        <c:v>38028.631099999999</c:v>
                      </c:pt>
                      <c:pt idx="166">
                        <c:v>38296.448100000001</c:v>
                      </c:pt>
                      <c:pt idx="167">
                        <c:v>38305.390399999997</c:v>
                      </c:pt>
                      <c:pt idx="168">
                        <c:v>38350.103900000002</c:v>
                      </c:pt>
                      <c:pt idx="169">
                        <c:v>38365.864000000001</c:v>
                      </c:pt>
                      <c:pt idx="170">
                        <c:v>38390.819600000003</c:v>
                      </c:pt>
                      <c:pt idx="171">
                        <c:v>38395.2883</c:v>
                      </c:pt>
                      <c:pt idx="172">
                        <c:v>38417.1774</c:v>
                      </c:pt>
                      <c:pt idx="173">
                        <c:v>38426.825700000001</c:v>
                      </c:pt>
                      <c:pt idx="174">
                        <c:v>38656.045700000002</c:v>
                      </c:pt>
                      <c:pt idx="175">
                        <c:v>38698.875899999999</c:v>
                      </c:pt>
                      <c:pt idx="176">
                        <c:v>38717.234700000001</c:v>
                      </c:pt>
                      <c:pt idx="177">
                        <c:v>38745.238400000002</c:v>
                      </c:pt>
                      <c:pt idx="178">
                        <c:v>39043.411899999999</c:v>
                      </c:pt>
                      <c:pt idx="179">
                        <c:v>39072.8295</c:v>
                      </c:pt>
                      <c:pt idx="180">
                        <c:v>39073.064100000003</c:v>
                      </c:pt>
                      <c:pt idx="181">
                        <c:v>39087.185599999997</c:v>
                      </c:pt>
                      <c:pt idx="182">
                        <c:v>39089.067799999997</c:v>
                      </c:pt>
                      <c:pt idx="183">
                        <c:v>39089.3033</c:v>
                      </c:pt>
                      <c:pt idx="184">
                        <c:v>39124.605100000001</c:v>
                      </c:pt>
                      <c:pt idx="185">
                        <c:v>39147.197800000002</c:v>
                      </c:pt>
                      <c:pt idx="186">
                        <c:v>39161.082300000002</c:v>
                      </c:pt>
                      <c:pt idx="187">
                        <c:v>39167.202299999997</c:v>
                      </c:pt>
                      <c:pt idx="188">
                        <c:v>39362.062100000003</c:v>
                      </c:pt>
                      <c:pt idx="189">
                        <c:v>39457.844599999997</c:v>
                      </c:pt>
                      <c:pt idx="190">
                        <c:v>39458.079400000002</c:v>
                      </c:pt>
                      <c:pt idx="191">
                        <c:v>39478.083700000003</c:v>
                      </c:pt>
                      <c:pt idx="192">
                        <c:v>39481.847800000003</c:v>
                      </c:pt>
                      <c:pt idx="193">
                        <c:v>39486.789799999999</c:v>
                      </c:pt>
                      <c:pt idx="194">
                        <c:v>39502.087299999999</c:v>
                      </c:pt>
                      <c:pt idx="195">
                        <c:v>39508.207199999997</c:v>
                      </c:pt>
                      <c:pt idx="196">
                        <c:v>39782.374799999998</c:v>
                      </c:pt>
                      <c:pt idx="197">
                        <c:v>39826.856</c:v>
                      </c:pt>
                      <c:pt idx="198">
                        <c:v>39827.562899999997</c:v>
                      </c:pt>
                      <c:pt idx="199">
                        <c:v>39859.096700000002</c:v>
                      </c:pt>
                      <c:pt idx="200">
                        <c:v>39887.103900000002</c:v>
                      </c:pt>
                      <c:pt idx="201">
                        <c:v>40096.320800000001</c:v>
                      </c:pt>
                      <c:pt idx="202">
                        <c:v>40138.210400000004</c:v>
                      </c:pt>
                      <c:pt idx="203">
                        <c:v>40162.920899999997</c:v>
                      </c:pt>
                      <c:pt idx="204">
                        <c:v>40162.920969999999</c:v>
                      </c:pt>
                      <c:pt idx="205">
                        <c:v>40188.102200000001</c:v>
                      </c:pt>
                      <c:pt idx="206">
                        <c:v>40192.102200000001</c:v>
                      </c:pt>
                      <c:pt idx="207">
                        <c:v>40235.168599999997</c:v>
                      </c:pt>
                      <c:pt idx="208">
                        <c:v>40244.112000000001</c:v>
                      </c:pt>
                      <c:pt idx="209">
                        <c:v>40245.053699999997</c:v>
                      </c:pt>
                      <c:pt idx="210">
                        <c:v>40548.169800000003</c:v>
                      </c:pt>
                      <c:pt idx="211">
                        <c:v>40557.109100000001</c:v>
                      </c:pt>
                      <c:pt idx="212">
                        <c:v>40613.124400000001</c:v>
                      </c:pt>
                      <c:pt idx="213">
                        <c:v>40878.351799999997</c:v>
                      </c:pt>
                      <c:pt idx="214">
                        <c:v>40903.2978</c:v>
                      </c:pt>
                      <c:pt idx="215">
                        <c:v>40903.2978</c:v>
                      </c:pt>
                      <c:pt idx="216">
                        <c:v>40946.129500000003</c:v>
                      </c:pt>
                      <c:pt idx="217">
                        <c:v>40946.1296</c:v>
                      </c:pt>
                      <c:pt idx="218">
                        <c:v>40962.835599999999</c:v>
                      </c:pt>
                      <c:pt idx="219">
                        <c:v>41199.353900000002</c:v>
                      </c:pt>
                      <c:pt idx="220">
                        <c:v>41199.353999999999</c:v>
                      </c:pt>
                      <c:pt idx="221">
                        <c:v>41203.353499999997</c:v>
                      </c:pt>
                      <c:pt idx="222">
                        <c:v>41203.353600000002</c:v>
                      </c:pt>
                      <c:pt idx="223">
                        <c:v>41238.418599999997</c:v>
                      </c:pt>
                      <c:pt idx="224">
                        <c:v>41238.420700000002</c:v>
                      </c:pt>
                      <c:pt idx="225">
                        <c:v>41254.421799999996</c:v>
                      </c:pt>
                      <c:pt idx="226">
                        <c:v>41291.135499999997</c:v>
                      </c:pt>
                      <c:pt idx="227">
                        <c:v>41307.138099999996</c:v>
                      </c:pt>
                      <c:pt idx="228">
                        <c:v>41574.484299999996</c:v>
                      </c:pt>
                      <c:pt idx="229">
                        <c:v>41697.093999999997</c:v>
                      </c:pt>
                      <c:pt idx="230">
                        <c:v>41938.317499999997</c:v>
                      </c:pt>
                      <c:pt idx="231">
                        <c:v>43133.133800000003</c:v>
                      </c:pt>
                      <c:pt idx="232">
                        <c:v>43155.962099999997</c:v>
                      </c:pt>
                      <c:pt idx="233">
                        <c:v>43156.903200000001</c:v>
                      </c:pt>
                      <c:pt idx="234">
                        <c:v>43445.193800000001</c:v>
                      </c:pt>
                      <c:pt idx="235">
                        <c:v>43490.849699999999</c:v>
                      </c:pt>
                      <c:pt idx="236">
                        <c:v>43502.851000000002</c:v>
                      </c:pt>
                      <c:pt idx="237">
                        <c:v>43795.375800000002</c:v>
                      </c:pt>
                      <c:pt idx="238">
                        <c:v>43873.038</c:v>
                      </c:pt>
                      <c:pt idx="239">
                        <c:v>43879.864300000001</c:v>
                      </c:pt>
                      <c:pt idx="240">
                        <c:v>43883.864000000001</c:v>
                      </c:pt>
                      <c:pt idx="241">
                        <c:v>44135.443200000002</c:v>
                      </c:pt>
                      <c:pt idx="242">
                        <c:v>44205.102500000001</c:v>
                      </c:pt>
                      <c:pt idx="243">
                        <c:v>44267.937299999998</c:v>
                      </c:pt>
                      <c:pt idx="244">
                        <c:v>44501.394699999997</c:v>
                      </c:pt>
                      <c:pt idx="245">
                        <c:v>44556.23</c:v>
                      </c:pt>
                      <c:pt idx="246">
                        <c:v>44585.885199999997</c:v>
                      </c:pt>
                      <c:pt idx="247">
                        <c:v>44609.886400000003</c:v>
                      </c:pt>
                      <c:pt idx="248">
                        <c:v>44863.3462</c:v>
                      </c:pt>
                      <c:pt idx="249">
                        <c:v>44867.348400000003</c:v>
                      </c:pt>
                      <c:pt idx="250">
                        <c:v>44888.292399999998</c:v>
                      </c:pt>
                      <c:pt idx="251">
                        <c:v>44973.955999999998</c:v>
                      </c:pt>
                      <c:pt idx="252">
                        <c:v>44975.838600000003</c:v>
                      </c:pt>
                      <c:pt idx="253">
                        <c:v>45244.361700000001</c:v>
                      </c:pt>
                      <c:pt idx="254">
                        <c:v>45272.366600000001</c:v>
                      </c:pt>
                      <c:pt idx="255">
                        <c:v>45321.083400000003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74A9-425B-8027-99CF473BBE37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Active!$F$21:$F$2058</c15:sqref>
                        </c15:formulaRef>
                      </c:ext>
                    </c:extLst>
                    <c:numCache>
                      <c:formatCode>General</c:formatCode>
                      <c:ptCount val="2038"/>
                      <c:pt idx="0">
                        <c:v>-80272</c:v>
                      </c:pt>
                      <c:pt idx="1">
                        <c:v>-57927</c:v>
                      </c:pt>
                      <c:pt idx="2">
                        <c:v>-57849</c:v>
                      </c:pt>
                      <c:pt idx="3">
                        <c:v>-57727.5</c:v>
                      </c:pt>
                      <c:pt idx="4">
                        <c:v>-57359.5</c:v>
                      </c:pt>
                      <c:pt idx="5">
                        <c:v>-57105</c:v>
                      </c:pt>
                      <c:pt idx="6">
                        <c:v>-57060.5</c:v>
                      </c:pt>
                      <c:pt idx="7">
                        <c:v>-57047.5</c:v>
                      </c:pt>
                      <c:pt idx="8">
                        <c:v>-57043.5</c:v>
                      </c:pt>
                      <c:pt idx="9">
                        <c:v>-57041.5</c:v>
                      </c:pt>
                      <c:pt idx="10">
                        <c:v>-57001</c:v>
                      </c:pt>
                      <c:pt idx="11">
                        <c:v>-56999</c:v>
                      </c:pt>
                      <c:pt idx="12">
                        <c:v>-54956.5</c:v>
                      </c:pt>
                      <c:pt idx="13">
                        <c:v>-51782.5</c:v>
                      </c:pt>
                      <c:pt idx="14">
                        <c:v>-49278</c:v>
                      </c:pt>
                      <c:pt idx="15">
                        <c:v>-47636</c:v>
                      </c:pt>
                      <c:pt idx="16">
                        <c:v>-46305.5</c:v>
                      </c:pt>
                      <c:pt idx="17">
                        <c:v>-40218.5</c:v>
                      </c:pt>
                      <c:pt idx="18">
                        <c:v>-39470.5</c:v>
                      </c:pt>
                      <c:pt idx="19">
                        <c:v>-35572</c:v>
                      </c:pt>
                      <c:pt idx="20">
                        <c:v>-34813.5</c:v>
                      </c:pt>
                      <c:pt idx="21">
                        <c:v>-34709.5</c:v>
                      </c:pt>
                      <c:pt idx="22">
                        <c:v>-33766.5</c:v>
                      </c:pt>
                      <c:pt idx="23">
                        <c:v>-31681.5</c:v>
                      </c:pt>
                      <c:pt idx="24">
                        <c:v>-27554</c:v>
                      </c:pt>
                      <c:pt idx="25">
                        <c:v>-26821</c:v>
                      </c:pt>
                      <c:pt idx="26">
                        <c:v>-20036</c:v>
                      </c:pt>
                      <c:pt idx="27">
                        <c:v>-20036</c:v>
                      </c:pt>
                      <c:pt idx="28">
                        <c:v>-20006.5</c:v>
                      </c:pt>
                      <c:pt idx="29">
                        <c:v>-19970.5</c:v>
                      </c:pt>
                      <c:pt idx="30">
                        <c:v>-19970</c:v>
                      </c:pt>
                      <c:pt idx="31">
                        <c:v>-19945</c:v>
                      </c:pt>
                      <c:pt idx="32">
                        <c:v>-19921.5</c:v>
                      </c:pt>
                      <c:pt idx="33">
                        <c:v>-19904.5</c:v>
                      </c:pt>
                      <c:pt idx="34">
                        <c:v>-19832.5</c:v>
                      </c:pt>
                      <c:pt idx="35">
                        <c:v>-19832.5</c:v>
                      </c:pt>
                      <c:pt idx="36">
                        <c:v>-19832.5</c:v>
                      </c:pt>
                      <c:pt idx="37">
                        <c:v>-19256.5</c:v>
                      </c:pt>
                      <c:pt idx="38">
                        <c:v>-19002</c:v>
                      </c:pt>
                      <c:pt idx="39">
                        <c:v>-18970</c:v>
                      </c:pt>
                      <c:pt idx="40">
                        <c:v>-18315.5</c:v>
                      </c:pt>
                      <c:pt idx="41">
                        <c:v>-18201.5</c:v>
                      </c:pt>
                      <c:pt idx="42">
                        <c:v>-17775.5</c:v>
                      </c:pt>
                      <c:pt idx="43">
                        <c:v>-17695.5</c:v>
                      </c:pt>
                      <c:pt idx="44">
                        <c:v>-17557</c:v>
                      </c:pt>
                      <c:pt idx="45">
                        <c:v>-17519.5</c:v>
                      </c:pt>
                      <c:pt idx="46">
                        <c:v>-17515</c:v>
                      </c:pt>
                      <c:pt idx="47">
                        <c:v>-16953.5</c:v>
                      </c:pt>
                      <c:pt idx="48">
                        <c:v>-16766.5</c:v>
                      </c:pt>
                      <c:pt idx="49">
                        <c:v>-16711.5</c:v>
                      </c:pt>
                      <c:pt idx="50">
                        <c:v>-16635</c:v>
                      </c:pt>
                      <c:pt idx="51">
                        <c:v>-16025</c:v>
                      </c:pt>
                      <c:pt idx="52">
                        <c:v>-15966.5</c:v>
                      </c:pt>
                      <c:pt idx="53">
                        <c:v>-15806.5</c:v>
                      </c:pt>
                      <c:pt idx="54">
                        <c:v>-15300.5</c:v>
                      </c:pt>
                      <c:pt idx="55">
                        <c:v>-15073.5</c:v>
                      </c:pt>
                      <c:pt idx="56">
                        <c:v>-14498</c:v>
                      </c:pt>
                      <c:pt idx="57">
                        <c:v>-14315</c:v>
                      </c:pt>
                      <c:pt idx="58">
                        <c:v>-13799</c:v>
                      </c:pt>
                      <c:pt idx="59">
                        <c:v>-13733.5</c:v>
                      </c:pt>
                      <c:pt idx="60">
                        <c:v>-13665</c:v>
                      </c:pt>
                      <c:pt idx="61">
                        <c:v>-13616</c:v>
                      </c:pt>
                      <c:pt idx="62">
                        <c:v>-13568</c:v>
                      </c:pt>
                      <c:pt idx="63">
                        <c:v>-13503.5</c:v>
                      </c:pt>
                      <c:pt idx="64">
                        <c:v>-13127.5</c:v>
                      </c:pt>
                      <c:pt idx="65">
                        <c:v>-12931.5</c:v>
                      </c:pt>
                      <c:pt idx="66">
                        <c:v>-12820</c:v>
                      </c:pt>
                      <c:pt idx="67">
                        <c:v>-12307.5</c:v>
                      </c:pt>
                      <c:pt idx="68">
                        <c:v>-12224.5</c:v>
                      </c:pt>
                      <c:pt idx="69">
                        <c:v>-12203</c:v>
                      </c:pt>
                      <c:pt idx="70">
                        <c:v>-12178</c:v>
                      </c:pt>
                      <c:pt idx="71">
                        <c:v>-9785.5</c:v>
                      </c:pt>
                      <c:pt idx="72">
                        <c:v>-9735</c:v>
                      </c:pt>
                      <c:pt idx="73">
                        <c:v>-9027</c:v>
                      </c:pt>
                      <c:pt idx="74">
                        <c:v>-8848.5</c:v>
                      </c:pt>
                      <c:pt idx="75">
                        <c:v>-8062.5</c:v>
                      </c:pt>
                      <c:pt idx="76">
                        <c:v>-6861.5</c:v>
                      </c:pt>
                      <c:pt idx="77">
                        <c:v>-6728</c:v>
                      </c:pt>
                      <c:pt idx="78">
                        <c:v>-5785</c:v>
                      </c:pt>
                      <c:pt idx="79">
                        <c:v>-5449.5</c:v>
                      </c:pt>
                      <c:pt idx="80">
                        <c:v>-5347.5</c:v>
                      </c:pt>
                      <c:pt idx="81">
                        <c:v>-5335</c:v>
                      </c:pt>
                      <c:pt idx="82">
                        <c:v>-5313.5</c:v>
                      </c:pt>
                      <c:pt idx="83">
                        <c:v>-5311.5</c:v>
                      </c:pt>
                      <c:pt idx="84">
                        <c:v>-5280</c:v>
                      </c:pt>
                      <c:pt idx="85">
                        <c:v>-5275.5</c:v>
                      </c:pt>
                      <c:pt idx="86">
                        <c:v>-5217.5</c:v>
                      </c:pt>
                      <c:pt idx="87">
                        <c:v>-5057</c:v>
                      </c:pt>
                      <c:pt idx="88">
                        <c:v>-5018.5</c:v>
                      </c:pt>
                      <c:pt idx="89">
                        <c:v>-5016.5</c:v>
                      </c:pt>
                      <c:pt idx="90">
                        <c:v>-4999.5</c:v>
                      </c:pt>
                      <c:pt idx="91">
                        <c:v>-4965.5</c:v>
                      </c:pt>
                      <c:pt idx="92">
                        <c:v>-4344.5</c:v>
                      </c:pt>
                      <c:pt idx="93">
                        <c:v>-3669</c:v>
                      </c:pt>
                      <c:pt idx="94">
                        <c:v>-3529</c:v>
                      </c:pt>
                      <c:pt idx="95">
                        <c:v>-3478</c:v>
                      </c:pt>
                      <c:pt idx="96">
                        <c:v>-3478</c:v>
                      </c:pt>
                      <c:pt idx="97">
                        <c:v>-3474</c:v>
                      </c:pt>
                      <c:pt idx="98">
                        <c:v>-3425</c:v>
                      </c:pt>
                      <c:pt idx="99">
                        <c:v>-3406</c:v>
                      </c:pt>
                      <c:pt idx="100">
                        <c:v>-3391</c:v>
                      </c:pt>
                      <c:pt idx="101">
                        <c:v>-2881.5</c:v>
                      </c:pt>
                      <c:pt idx="102">
                        <c:v>-2880</c:v>
                      </c:pt>
                      <c:pt idx="103">
                        <c:v>-2836.5</c:v>
                      </c:pt>
                      <c:pt idx="104">
                        <c:v>-2836</c:v>
                      </c:pt>
                      <c:pt idx="105">
                        <c:v>-2813</c:v>
                      </c:pt>
                      <c:pt idx="106">
                        <c:v>-2709</c:v>
                      </c:pt>
                      <c:pt idx="107">
                        <c:v>-2675</c:v>
                      </c:pt>
                      <c:pt idx="108">
                        <c:v>-2666</c:v>
                      </c:pt>
                      <c:pt idx="109">
                        <c:v>-2165</c:v>
                      </c:pt>
                      <c:pt idx="110">
                        <c:v>-2149.5</c:v>
                      </c:pt>
                      <c:pt idx="111">
                        <c:v>-2033</c:v>
                      </c:pt>
                      <c:pt idx="112">
                        <c:v>-2030.5</c:v>
                      </c:pt>
                      <c:pt idx="113">
                        <c:v>-1980.5</c:v>
                      </c:pt>
                      <c:pt idx="114">
                        <c:v>-1980</c:v>
                      </c:pt>
                      <c:pt idx="115">
                        <c:v>-1974</c:v>
                      </c:pt>
                      <c:pt idx="116">
                        <c:v>-1973.5</c:v>
                      </c:pt>
                      <c:pt idx="117">
                        <c:v>-1972</c:v>
                      </c:pt>
                      <c:pt idx="118">
                        <c:v>-1944</c:v>
                      </c:pt>
                      <c:pt idx="119">
                        <c:v>-1941.5</c:v>
                      </c:pt>
                      <c:pt idx="120">
                        <c:v>-1929.5</c:v>
                      </c:pt>
                      <c:pt idx="121">
                        <c:v>-1907.5</c:v>
                      </c:pt>
                      <c:pt idx="122">
                        <c:v>-1906</c:v>
                      </c:pt>
                      <c:pt idx="123">
                        <c:v>-1870</c:v>
                      </c:pt>
                      <c:pt idx="124">
                        <c:v>-1857</c:v>
                      </c:pt>
                      <c:pt idx="125">
                        <c:v>-1489</c:v>
                      </c:pt>
                      <c:pt idx="126">
                        <c:v>-1314.5</c:v>
                      </c:pt>
                      <c:pt idx="127">
                        <c:v>-1279</c:v>
                      </c:pt>
                      <c:pt idx="128">
                        <c:v>-1249</c:v>
                      </c:pt>
                      <c:pt idx="129">
                        <c:v>-1226</c:v>
                      </c:pt>
                      <c:pt idx="130">
                        <c:v>-1224</c:v>
                      </c:pt>
                      <c:pt idx="131">
                        <c:v>-1210.5</c:v>
                      </c:pt>
                      <c:pt idx="132">
                        <c:v>-1191.5</c:v>
                      </c:pt>
                      <c:pt idx="133">
                        <c:v>-1156</c:v>
                      </c:pt>
                      <c:pt idx="134">
                        <c:v>-618</c:v>
                      </c:pt>
                      <c:pt idx="135">
                        <c:v>-469.5</c:v>
                      </c:pt>
                      <c:pt idx="136">
                        <c:v>-399</c:v>
                      </c:pt>
                      <c:pt idx="137">
                        <c:v>-380.5</c:v>
                      </c:pt>
                      <c:pt idx="138">
                        <c:v>-346</c:v>
                      </c:pt>
                      <c:pt idx="139">
                        <c:v>0</c:v>
                      </c:pt>
                      <c:pt idx="140">
                        <c:v>232.5</c:v>
                      </c:pt>
                      <c:pt idx="141">
                        <c:v>234.5</c:v>
                      </c:pt>
                      <c:pt idx="142">
                        <c:v>253</c:v>
                      </c:pt>
                      <c:pt idx="143">
                        <c:v>266.5</c:v>
                      </c:pt>
                      <c:pt idx="144">
                        <c:v>344.5</c:v>
                      </c:pt>
                      <c:pt idx="145">
                        <c:v>359.5</c:v>
                      </c:pt>
                      <c:pt idx="146">
                        <c:v>365.5</c:v>
                      </c:pt>
                      <c:pt idx="147">
                        <c:v>388.5</c:v>
                      </c:pt>
                      <c:pt idx="148">
                        <c:v>388.5</c:v>
                      </c:pt>
                      <c:pt idx="149">
                        <c:v>412</c:v>
                      </c:pt>
                      <c:pt idx="150">
                        <c:v>412</c:v>
                      </c:pt>
                      <c:pt idx="151">
                        <c:v>412.5</c:v>
                      </c:pt>
                      <c:pt idx="152">
                        <c:v>414</c:v>
                      </c:pt>
                      <c:pt idx="153">
                        <c:v>414</c:v>
                      </c:pt>
                      <c:pt idx="154">
                        <c:v>427.5</c:v>
                      </c:pt>
                      <c:pt idx="155">
                        <c:v>473.5</c:v>
                      </c:pt>
                      <c:pt idx="156">
                        <c:v>1022</c:v>
                      </c:pt>
                      <c:pt idx="157">
                        <c:v>1022</c:v>
                      </c:pt>
                      <c:pt idx="158">
                        <c:v>1026</c:v>
                      </c:pt>
                      <c:pt idx="159">
                        <c:v>1026</c:v>
                      </c:pt>
                      <c:pt idx="160">
                        <c:v>1026</c:v>
                      </c:pt>
                      <c:pt idx="161">
                        <c:v>1026.5</c:v>
                      </c:pt>
                      <c:pt idx="162">
                        <c:v>1026.5</c:v>
                      </c:pt>
                      <c:pt idx="163">
                        <c:v>1026.5</c:v>
                      </c:pt>
                      <c:pt idx="164">
                        <c:v>1137</c:v>
                      </c:pt>
                      <c:pt idx="165">
                        <c:v>1161.5</c:v>
                      </c:pt>
                      <c:pt idx="166">
                        <c:v>1730.5</c:v>
                      </c:pt>
                      <c:pt idx="167">
                        <c:v>1749.5</c:v>
                      </c:pt>
                      <c:pt idx="168">
                        <c:v>1844.5</c:v>
                      </c:pt>
                      <c:pt idx="169">
                        <c:v>1878</c:v>
                      </c:pt>
                      <c:pt idx="170">
                        <c:v>1931</c:v>
                      </c:pt>
                      <c:pt idx="171">
                        <c:v>1940.5</c:v>
                      </c:pt>
                      <c:pt idx="172">
                        <c:v>1987</c:v>
                      </c:pt>
                      <c:pt idx="173">
                        <c:v>2007.5</c:v>
                      </c:pt>
                      <c:pt idx="174">
                        <c:v>2494.5</c:v>
                      </c:pt>
                      <c:pt idx="175">
                        <c:v>2585.5</c:v>
                      </c:pt>
                      <c:pt idx="176">
                        <c:v>2624.5</c:v>
                      </c:pt>
                      <c:pt idx="177">
                        <c:v>2684</c:v>
                      </c:pt>
                      <c:pt idx="178">
                        <c:v>3317.5</c:v>
                      </c:pt>
                      <c:pt idx="179">
                        <c:v>3380</c:v>
                      </c:pt>
                      <c:pt idx="180">
                        <c:v>3380.5</c:v>
                      </c:pt>
                      <c:pt idx="181">
                        <c:v>3410.5</c:v>
                      </c:pt>
                      <c:pt idx="182">
                        <c:v>3414.5</c:v>
                      </c:pt>
                      <c:pt idx="183">
                        <c:v>3415</c:v>
                      </c:pt>
                      <c:pt idx="184">
                        <c:v>3490</c:v>
                      </c:pt>
                      <c:pt idx="185">
                        <c:v>3538</c:v>
                      </c:pt>
                      <c:pt idx="186">
                        <c:v>3567.5</c:v>
                      </c:pt>
                      <c:pt idx="187">
                        <c:v>3580.5</c:v>
                      </c:pt>
                      <c:pt idx="188">
                        <c:v>3994.5</c:v>
                      </c:pt>
                      <c:pt idx="189">
                        <c:v>4198</c:v>
                      </c:pt>
                      <c:pt idx="190">
                        <c:v>4198.5</c:v>
                      </c:pt>
                      <c:pt idx="191">
                        <c:v>4241</c:v>
                      </c:pt>
                      <c:pt idx="192">
                        <c:v>4249</c:v>
                      </c:pt>
                      <c:pt idx="193">
                        <c:v>4259.5</c:v>
                      </c:pt>
                      <c:pt idx="194">
                        <c:v>4292</c:v>
                      </c:pt>
                      <c:pt idx="195">
                        <c:v>4305</c:v>
                      </c:pt>
                      <c:pt idx="196">
                        <c:v>4887.5</c:v>
                      </c:pt>
                      <c:pt idx="197">
                        <c:v>4982</c:v>
                      </c:pt>
                      <c:pt idx="198">
                        <c:v>4983.5</c:v>
                      </c:pt>
                      <c:pt idx="199">
                        <c:v>5050.5</c:v>
                      </c:pt>
                      <c:pt idx="200">
                        <c:v>5110</c:v>
                      </c:pt>
                      <c:pt idx="201">
                        <c:v>5554.5</c:v>
                      </c:pt>
                      <c:pt idx="202">
                        <c:v>5643.5</c:v>
                      </c:pt>
                      <c:pt idx="203">
                        <c:v>5696</c:v>
                      </c:pt>
                      <c:pt idx="204">
                        <c:v>5696</c:v>
                      </c:pt>
                      <c:pt idx="205">
                        <c:v>5749.5</c:v>
                      </c:pt>
                      <c:pt idx="206">
                        <c:v>5758</c:v>
                      </c:pt>
                      <c:pt idx="207">
                        <c:v>5849.5</c:v>
                      </c:pt>
                      <c:pt idx="208">
                        <c:v>5868.5</c:v>
                      </c:pt>
                      <c:pt idx="209">
                        <c:v>5870.5</c:v>
                      </c:pt>
                      <c:pt idx="210">
                        <c:v>6514.5</c:v>
                      </c:pt>
                      <c:pt idx="211">
                        <c:v>6533.5</c:v>
                      </c:pt>
                      <c:pt idx="212">
                        <c:v>6652.5</c:v>
                      </c:pt>
                      <c:pt idx="213">
                        <c:v>7216</c:v>
                      </c:pt>
                      <c:pt idx="214">
                        <c:v>7269</c:v>
                      </c:pt>
                      <c:pt idx="215">
                        <c:v>7269</c:v>
                      </c:pt>
                      <c:pt idx="216">
                        <c:v>7360</c:v>
                      </c:pt>
                      <c:pt idx="217">
                        <c:v>7360</c:v>
                      </c:pt>
                      <c:pt idx="218">
                        <c:v>7395.5</c:v>
                      </c:pt>
                      <c:pt idx="219">
                        <c:v>7898</c:v>
                      </c:pt>
                      <c:pt idx="220">
                        <c:v>7898</c:v>
                      </c:pt>
                      <c:pt idx="221">
                        <c:v>7906.5</c:v>
                      </c:pt>
                      <c:pt idx="222">
                        <c:v>7906.5</c:v>
                      </c:pt>
                      <c:pt idx="223">
                        <c:v>7981</c:v>
                      </c:pt>
                      <c:pt idx="224">
                        <c:v>7981</c:v>
                      </c:pt>
                      <c:pt idx="225">
                        <c:v>8015</c:v>
                      </c:pt>
                      <c:pt idx="226">
                        <c:v>8093</c:v>
                      </c:pt>
                      <c:pt idx="227">
                        <c:v>8127</c:v>
                      </c:pt>
                      <c:pt idx="228">
                        <c:v>8695</c:v>
                      </c:pt>
                      <c:pt idx="229">
                        <c:v>8955.5</c:v>
                      </c:pt>
                      <c:pt idx="230">
                        <c:v>9468</c:v>
                      </c:pt>
                      <c:pt idx="231">
                        <c:v>12006.5</c:v>
                      </c:pt>
                      <c:pt idx="232">
                        <c:v>12055</c:v>
                      </c:pt>
                      <c:pt idx="233">
                        <c:v>12057</c:v>
                      </c:pt>
                      <c:pt idx="234">
                        <c:v>12669.5</c:v>
                      </c:pt>
                      <c:pt idx="235">
                        <c:v>12766.5</c:v>
                      </c:pt>
                      <c:pt idx="236">
                        <c:v>12792</c:v>
                      </c:pt>
                      <c:pt idx="237">
                        <c:v>13413.5</c:v>
                      </c:pt>
                      <c:pt idx="238">
                        <c:v>13578.5</c:v>
                      </c:pt>
                      <c:pt idx="239">
                        <c:v>13593</c:v>
                      </c:pt>
                      <c:pt idx="240">
                        <c:v>13601.5</c:v>
                      </c:pt>
                      <c:pt idx="241">
                        <c:v>14136</c:v>
                      </c:pt>
                      <c:pt idx="242">
                        <c:v>14284</c:v>
                      </c:pt>
                      <c:pt idx="243">
                        <c:v>14417.5</c:v>
                      </c:pt>
                      <c:pt idx="244">
                        <c:v>14913.5</c:v>
                      </c:pt>
                      <c:pt idx="245">
                        <c:v>15030</c:v>
                      </c:pt>
                      <c:pt idx="246">
                        <c:v>15093</c:v>
                      </c:pt>
                      <c:pt idx="247">
                        <c:v>15144</c:v>
                      </c:pt>
                      <c:pt idx="248">
                        <c:v>15682.5</c:v>
                      </c:pt>
                      <c:pt idx="249">
                        <c:v>15691</c:v>
                      </c:pt>
                      <c:pt idx="250">
                        <c:v>15735.5</c:v>
                      </c:pt>
                      <c:pt idx="251">
                        <c:v>15917.5</c:v>
                      </c:pt>
                      <c:pt idx="252">
                        <c:v>15921.5</c:v>
                      </c:pt>
                      <c:pt idx="253">
                        <c:v>16492</c:v>
                      </c:pt>
                      <c:pt idx="254">
                        <c:v>16551.5</c:v>
                      </c:pt>
                      <c:pt idx="255">
                        <c:v>16655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Active!$R$21:$R$2058</c15:sqref>
                        </c15:formulaRef>
                      </c:ext>
                    </c:extLst>
                    <c:numCache>
                      <c:formatCode>General</c:formatCode>
                      <c:ptCount val="2038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74A9-425B-8027-99CF473BBE37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Active!$F$21:$F$2058</c15:sqref>
                        </c15:formulaRef>
                      </c:ext>
                    </c:extLst>
                    <c:numCache>
                      <c:formatCode>General</c:formatCode>
                      <c:ptCount val="2038"/>
                      <c:pt idx="0">
                        <c:v>-80272</c:v>
                      </c:pt>
                      <c:pt idx="1">
                        <c:v>-57927</c:v>
                      </c:pt>
                      <c:pt idx="2">
                        <c:v>-57849</c:v>
                      </c:pt>
                      <c:pt idx="3">
                        <c:v>-57727.5</c:v>
                      </c:pt>
                      <c:pt idx="4">
                        <c:v>-57359.5</c:v>
                      </c:pt>
                      <c:pt idx="5">
                        <c:v>-57105</c:v>
                      </c:pt>
                      <c:pt idx="6">
                        <c:v>-57060.5</c:v>
                      </c:pt>
                      <c:pt idx="7">
                        <c:v>-57047.5</c:v>
                      </c:pt>
                      <c:pt idx="8">
                        <c:v>-57043.5</c:v>
                      </c:pt>
                      <c:pt idx="9">
                        <c:v>-57041.5</c:v>
                      </c:pt>
                      <c:pt idx="10">
                        <c:v>-57001</c:v>
                      </c:pt>
                      <c:pt idx="11">
                        <c:v>-56999</c:v>
                      </c:pt>
                      <c:pt idx="12">
                        <c:v>-54956.5</c:v>
                      </c:pt>
                      <c:pt idx="13">
                        <c:v>-51782.5</c:v>
                      </c:pt>
                      <c:pt idx="14">
                        <c:v>-49278</c:v>
                      </c:pt>
                      <c:pt idx="15">
                        <c:v>-47636</c:v>
                      </c:pt>
                      <c:pt idx="16">
                        <c:v>-46305.5</c:v>
                      </c:pt>
                      <c:pt idx="17">
                        <c:v>-40218.5</c:v>
                      </c:pt>
                      <c:pt idx="18">
                        <c:v>-39470.5</c:v>
                      </c:pt>
                      <c:pt idx="19">
                        <c:v>-35572</c:v>
                      </c:pt>
                      <c:pt idx="20">
                        <c:v>-34813.5</c:v>
                      </c:pt>
                      <c:pt idx="21">
                        <c:v>-34709.5</c:v>
                      </c:pt>
                      <c:pt idx="22">
                        <c:v>-33766.5</c:v>
                      </c:pt>
                      <c:pt idx="23">
                        <c:v>-31681.5</c:v>
                      </c:pt>
                      <c:pt idx="24">
                        <c:v>-27554</c:v>
                      </c:pt>
                      <c:pt idx="25">
                        <c:v>-26821</c:v>
                      </c:pt>
                      <c:pt idx="26">
                        <c:v>-20036</c:v>
                      </c:pt>
                      <c:pt idx="27">
                        <c:v>-20036</c:v>
                      </c:pt>
                      <c:pt idx="28">
                        <c:v>-20006.5</c:v>
                      </c:pt>
                      <c:pt idx="29">
                        <c:v>-19970.5</c:v>
                      </c:pt>
                      <c:pt idx="30">
                        <c:v>-19970</c:v>
                      </c:pt>
                      <c:pt idx="31">
                        <c:v>-19945</c:v>
                      </c:pt>
                      <c:pt idx="32">
                        <c:v>-19921.5</c:v>
                      </c:pt>
                      <c:pt idx="33">
                        <c:v>-19904.5</c:v>
                      </c:pt>
                      <c:pt idx="34">
                        <c:v>-19832.5</c:v>
                      </c:pt>
                      <c:pt idx="35">
                        <c:v>-19832.5</c:v>
                      </c:pt>
                      <c:pt idx="36">
                        <c:v>-19832.5</c:v>
                      </c:pt>
                      <c:pt idx="37">
                        <c:v>-19256.5</c:v>
                      </c:pt>
                      <c:pt idx="38">
                        <c:v>-19002</c:v>
                      </c:pt>
                      <c:pt idx="39">
                        <c:v>-18970</c:v>
                      </c:pt>
                      <c:pt idx="40">
                        <c:v>-18315.5</c:v>
                      </c:pt>
                      <c:pt idx="41">
                        <c:v>-18201.5</c:v>
                      </c:pt>
                      <c:pt idx="42">
                        <c:v>-17775.5</c:v>
                      </c:pt>
                      <c:pt idx="43">
                        <c:v>-17695.5</c:v>
                      </c:pt>
                      <c:pt idx="44">
                        <c:v>-17557</c:v>
                      </c:pt>
                      <c:pt idx="45">
                        <c:v>-17519.5</c:v>
                      </c:pt>
                      <c:pt idx="46">
                        <c:v>-17515</c:v>
                      </c:pt>
                      <c:pt idx="47">
                        <c:v>-16953.5</c:v>
                      </c:pt>
                      <c:pt idx="48">
                        <c:v>-16766.5</c:v>
                      </c:pt>
                      <c:pt idx="49">
                        <c:v>-16711.5</c:v>
                      </c:pt>
                      <c:pt idx="50">
                        <c:v>-16635</c:v>
                      </c:pt>
                      <c:pt idx="51">
                        <c:v>-16025</c:v>
                      </c:pt>
                      <c:pt idx="52">
                        <c:v>-15966.5</c:v>
                      </c:pt>
                      <c:pt idx="53">
                        <c:v>-15806.5</c:v>
                      </c:pt>
                      <c:pt idx="54">
                        <c:v>-15300.5</c:v>
                      </c:pt>
                      <c:pt idx="55">
                        <c:v>-15073.5</c:v>
                      </c:pt>
                      <c:pt idx="56">
                        <c:v>-14498</c:v>
                      </c:pt>
                      <c:pt idx="57">
                        <c:v>-14315</c:v>
                      </c:pt>
                      <c:pt idx="58">
                        <c:v>-13799</c:v>
                      </c:pt>
                      <c:pt idx="59">
                        <c:v>-13733.5</c:v>
                      </c:pt>
                      <c:pt idx="60">
                        <c:v>-13665</c:v>
                      </c:pt>
                      <c:pt idx="61">
                        <c:v>-13616</c:v>
                      </c:pt>
                      <c:pt idx="62">
                        <c:v>-13568</c:v>
                      </c:pt>
                      <c:pt idx="63">
                        <c:v>-13503.5</c:v>
                      </c:pt>
                      <c:pt idx="64">
                        <c:v>-13127.5</c:v>
                      </c:pt>
                      <c:pt idx="65">
                        <c:v>-12931.5</c:v>
                      </c:pt>
                      <c:pt idx="66">
                        <c:v>-12820</c:v>
                      </c:pt>
                      <c:pt idx="67">
                        <c:v>-12307.5</c:v>
                      </c:pt>
                      <c:pt idx="68">
                        <c:v>-12224.5</c:v>
                      </c:pt>
                      <c:pt idx="69">
                        <c:v>-12203</c:v>
                      </c:pt>
                      <c:pt idx="70">
                        <c:v>-12178</c:v>
                      </c:pt>
                      <c:pt idx="71">
                        <c:v>-9785.5</c:v>
                      </c:pt>
                      <c:pt idx="72">
                        <c:v>-9735</c:v>
                      </c:pt>
                      <c:pt idx="73">
                        <c:v>-9027</c:v>
                      </c:pt>
                      <c:pt idx="74">
                        <c:v>-8848.5</c:v>
                      </c:pt>
                      <c:pt idx="75">
                        <c:v>-8062.5</c:v>
                      </c:pt>
                      <c:pt idx="76">
                        <c:v>-6861.5</c:v>
                      </c:pt>
                      <c:pt idx="77">
                        <c:v>-6728</c:v>
                      </c:pt>
                      <c:pt idx="78">
                        <c:v>-5785</c:v>
                      </c:pt>
                      <c:pt idx="79">
                        <c:v>-5449.5</c:v>
                      </c:pt>
                      <c:pt idx="80">
                        <c:v>-5347.5</c:v>
                      </c:pt>
                      <c:pt idx="81">
                        <c:v>-5335</c:v>
                      </c:pt>
                      <c:pt idx="82">
                        <c:v>-5313.5</c:v>
                      </c:pt>
                      <c:pt idx="83">
                        <c:v>-5311.5</c:v>
                      </c:pt>
                      <c:pt idx="84">
                        <c:v>-5280</c:v>
                      </c:pt>
                      <c:pt idx="85">
                        <c:v>-5275.5</c:v>
                      </c:pt>
                      <c:pt idx="86">
                        <c:v>-5217.5</c:v>
                      </c:pt>
                      <c:pt idx="87">
                        <c:v>-5057</c:v>
                      </c:pt>
                      <c:pt idx="88">
                        <c:v>-5018.5</c:v>
                      </c:pt>
                      <c:pt idx="89">
                        <c:v>-5016.5</c:v>
                      </c:pt>
                      <c:pt idx="90">
                        <c:v>-4999.5</c:v>
                      </c:pt>
                      <c:pt idx="91">
                        <c:v>-4965.5</c:v>
                      </c:pt>
                      <c:pt idx="92">
                        <c:v>-4344.5</c:v>
                      </c:pt>
                      <c:pt idx="93">
                        <c:v>-3669</c:v>
                      </c:pt>
                      <c:pt idx="94">
                        <c:v>-3529</c:v>
                      </c:pt>
                      <c:pt idx="95">
                        <c:v>-3478</c:v>
                      </c:pt>
                      <c:pt idx="96">
                        <c:v>-3478</c:v>
                      </c:pt>
                      <c:pt idx="97">
                        <c:v>-3474</c:v>
                      </c:pt>
                      <c:pt idx="98">
                        <c:v>-3425</c:v>
                      </c:pt>
                      <c:pt idx="99">
                        <c:v>-3406</c:v>
                      </c:pt>
                      <c:pt idx="100">
                        <c:v>-3391</c:v>
                      </c:pt>
                      <c:pt idx="101">
                        <c:v>-2881.5</c:v>
                      </c:pt>
                      <c:pt idx="102">
                        <c:v>-2880</c:v>
                      </c:pt>
                      <c:pt idx="103">
                        <c:v>-2836.5</c:v>
                      </c:pt>
                      <c:pt idx="104">
                        <c:v>-2836</c:v>
                      </c:pt>
                      <c:pt idx="105">
                        <c:v>-2813</c:v>
                      </c:pt>
                      <c:pt idx="106">
                        <c:v>-2709</c:v>
                      </c:pt>
                      <c:pt idx="107">
                        <c:v>-2675</c:v>
                      </c:pt>
                      <c:pt idx="108">
                        <c:v>-2666</c:v>
                      </c:pt>
                      <c:pt idx="109">
                        <c:v>-2165</c:v>
                      </c:pt>
                      <c:pt idx="110">
                        <c:v>-2149.5</c:v>
                      </c:pt>
                      <c:pt idx="111">
                        <c:v>-2033</c:v>
                      </c:pt>
                      <c:pt idx="112">
                        <c:v>-2030.5</c:v>
                      </c:pt>
                      <c:pt idx="113">
                        <c:v>-1980.5</c:v>
                      </c:pt>
                      <c:pt idx="114">
                        <c:v>-1980</c:v>
                      </c:pt>
                      <c:pt idx="115">
                        <c:v>-1974</c:v>
                      </c:pt>
                      <c:pt idx="116">
                        <c:v>-1973.5</c:v>
                      </c:pt>
                      <c:pt idx="117">
                        <c:v>-1972</c:v>
                      </c:pt>
                      <c:pt idx="118">
                        <c:v>-1944</c:v>
                      </c:pt>
                      <c:pt idx="119">
                        <c:v>-1941.5</c:v>
                      </c:pt>
                      <c:pt idx="120">
                        <c:v>-1929.5</c:v>
                      </c:pt>
                      <c:pt idx="121">
                        <c:v>-1907.5</c:v>
                      </c:pt>
                      <c:pt idx="122">
                        <c:v>-1906</c:v>
                      </c:pt>
                      <c:pt idx="123">
                        <c:v>-1870</c:v>
                      </c:pt>
                      <c:pt idx="124">
                        <c:v>-1857</c:v>
                      </c:pt>
                      <c:pt idx="125">
                        <c:v>-1489</c:v>
                      </c:pt>
                      <c:pt idx="126">
                        <c:v>-1314.5</c:v>
                      </c:pt>
                      <c:pt idx="127">
                        <c:v>-1279</c:v>
                      </c:pt>
                      <c:pt idx="128">
                        <c:v>-1249</c:v>
                      </c:pt>
                      <c:pt idx="129">
                        <c:v>-1226</c:v>
                      </c:pt>
                      <c:pt idx="130">
                        <c:v>-1224</c:v>
                      </c:pt>
                      <c:pt idx="131">
                        <c:v>-1210.5</c:v>
                      </c:pt>
                      <c:pt idx="132">
                        <c:v>-1191.5</c:v>
                      </c:pt>
                      <c:pt idx="133">
                        <c:v>-1156</c:v>
                      </c:pt>
                      <c:pt idx="134">
                        <c:v>-618</c:v>
                      </c:pt>
                      <c:pt idx="135">
                        <c:v>-469.5</c:v>
                      </c:pt>
                      <c:pt idx="136">
                        <c:v>-399</c:v>
                      </c:pt>
                      <c:pt idx="137">
                        <c:v>-380.5</c:v>
                      </c:pt>
                      <c:pt idx="138">
                        <c:v>-346</c:v>
                      </c:pt>
                      <c:pt idx="139">
                        <c:v>0</c:v>
                      </c:pt>
                      <c:pt idx="140">
                        <c:v>232.5</c:v>
                      </c:pt>
                      <c:pt idx="141">
                        <c:v>234.5</c:v>
                      </c:pt>
                      <c:pt idx="142">
                        <c:v>253</c:v>
                      </c:pt>
                      <c:pt idx="143">
                        <c:v>266.5</c:v>
                      </c:pt>
                      <c:pt idx="144">
                        <c:v>344.5</c:v>
                      </c:pt>
                      <c:pt idx="145">
                        <c:v>359.5</c:v>
                      </c:pt>
                      <c:pt idx="146">
                        <c:v>365.5</c:v>
                      </c:pt>
                      <c:pt idx="147">
                        <c:v>388.5</c:v>
                      </c:pt>
                      <c:pt idx="148">
                        <c:v>388.5</c:v>
                      </c:pt>
                      <c:pt idx="149">
                        <c:v>412</c:v>
                      </c:pt>
                      <c:pt idx="150">
                        <c:v>412</c:v>
                      </c:pt>
                      <c:pt idx="151">
                        <c:v>412.5</c:v>
                      </c:pt>
                      <c:pt idx="152">
                        <c:v>414</c:v>
                      </c:pt>
                      <c:pt idx="153">
                        <c:v>414</c:v>
                      </c:pt>
                      <c:pt idx="154">
                        <c:v>427.5</c:v>
                      </c:pt>
                      <c:pt idx="155">
                        <c:v>473.5</c:v>
                      </c:pt>
                      <c:pt idx="156">
                        <c:v>1022</c:v>
                      </c:pt>
                      <c:pt idx="157">
                        <c:v>1022</c:v>
                      </c:pt>
                      <c:pt idx="158">
                        <c:v>1026</c:v>
                      </c:pt>
                      <c:pt idx="159">
                        <c:v>1026</c:v>
                      </c:pt>
                      <c:pt idx="160">
                        <c:v>1026</c:v>
                      </c:pt>
                      <c:pt idx="161">
                        <c:v>1026.5</c:v>
                      </c:pt>
                      <c:pt idx="162">
                        <c:v>1026.5</c:v>
                      </c:pt>
                      <c:pt idx="163">
                        <c:v>1026.5</c:v>
                      </c:pt>
                      <c:pt idx="164">
                        <c:v>1137</c:v>
                      </c:pt>
                      <c:pt idx="165">
                        <c:v>1161.5</c:v>
                      </c:pt>
                      <c:pt idx="166">
                        <c:v>1730.5</c:v>
                      </c:pt>
                      <c:pt idx="167">
                        <c:v>1749.5</c:v>
                      </c:pt>
                      <c:pt idx="168">
                        <c:v>1844.5</c:v>
                      </c:pt>
                      <c:pt idx="169">
                        <c:v>1878</c:v>
                      </c:pt>
                      <c:pt idx="170">
                        <c:v>1931</c:v>
                      </c:pt>
                      <c:pt idx="171">
                        <c:v>1940.5</c:v>
                      </c:pt>
                      <c:pt idx="172">
                        <c:v>1987</c:v>
                      </c:pt>
                      <c:pt idx="173">
                        <c:v>2007.5</c:v>
                      </c:pt>
                      <c:pt idx="174">
                        <c:v>2494.5</c:v>
                      </c:pt>
                      <c:pt idx="175">
                        <c:v>2585.5</c:v>
                      </c:pt>
                      <c:pt idx="176">
                        <c:v>2624.5</c:v>
                      </c:pt>
                      <c:pt idx="177">
                        <c:v>2684</c:v>
                      </c:pt>
                      <c:pt idx="178">
                        <c:v>3317.5</c:v>
                      </c:pt>
                      <c:pt idx="179">
                        <c:v>3380</c:v>
                      </c:pt>
                      <c:pt idx="180">
                        <c:v>3380.5</c:v>
                      </c:pt>
                      <c:pt idx="181">
                        <c:v>3410.5</c:v>
                      </c:pt>
                      <c:pt idx="182">
                        <c:v>3414.5</c:v>
                      </c:pt>
                      <c:pt idx="183">
                        <c:v>3415</c:v>
                      </c:pt>
                      <c:pt idx="184">
                        <c:v>3490</c:v>
                      </c:pt>
                      <c:pt idx="185">
                        <c:v>3538</c:v>
                      </c:pt>
                      <c:pt idx="186">
                        <c:v>3567.5</c:v>
                      </c:pt>
                      <c:pt idx="187">
                        <c:v>3580.5</c:v>
                      </c:pt>
                      <c:pt idx="188">
                        <c:v>3994.5</c:v>
                      </c:pt>
                      <c:pt idx="189">
                        <c:v>4198</c:v>
                      </c:pt>
                      <c:pt idx="190">
                        <c:v>4198.5</c:v>
                      </c:pt>
                      <c:pt idx="191">
                        <c:v>4241</c:v>
                      </c:pt>
                      <c:pt idx="192">
                        <c:v>4249</c:v>
                      </c:pt>
                      <c:pt idx="193">
                        <c:v>4259.5</c:v>
                      </c:pt>
                      <c:pt idx="194">
                        <c:v>4292</c:v>
                      </c:pt>
                      <c:pt idx="195">
                        <c:v>4305</c:v>
                      </c:pt>
                      <c:pt idx="196">
                        <c:v>4887.5</c:v>
                      </c:pt>
                      <c:pt idx="197">
                        <c:v>4982</c:v>
                      </c:pt>
                      <c:pt idx="198">
                        <c:v>4983.5</c:v>
                      </c:pt>
                      <c:pt idx="199">
                        <c:v>5050.5</c:v>
                      </c:pt>
                      <c:pt idx="200">
                        <c:v>5110</c:v>
                      </c:pt>
                      <c:pt idx="201">
                        <c:v>5554.5</c:v>
                      </c:pt>
                      <c:pt idx="202">
                        <c:v>5643.5</c:v>
                      </c:pt>
                      <c:pt idx="203">
                        <c:v>5696</c:v>
                      </c:pt>
                      <c:pt idx="204">
                        <c:v>5696</c:v>
                      </c:pt>
                      <c:pt idx="205">
                        <c:v>5749.5</c:v>
                      </c:pt>
                      <c:pt idx="206">
                        <c:v>5758</c:v>
                      </c:pt>
                      <c:pt idx="207">
                        <c:v>5849.5</c:v>
                      </c:pt>
                      <c:pt idx="208">
                        <c:v>5868.5</c:v>
                      </c:pt>
                      <c:pt idx="209">
                        <c:v>5870.5</c:v>
                      </c:pt>
                      <c:pt idx="210">
                        <c:v>6514.5</c:v>
                      </c:pt>
                      <c:pt idx="211">
                        <c:v>6533.5</c:v>
                      </c:pt>
                      <c:pt idx="212">
                        <c:v>6652.5</c:v>
                      </c:pt>
                      <c:pt idx="213">
                        <c:v>7216</c:v>
                      </c:pt>
                      <c:pt idx="214">
                        <c:v>7269</c:v>
                      </c:pt>
                      <c:pt idx="215">
                        <c:v>7269</c:v>
                      </c:pt>
                      <c:pt idx="216">
                        <c:v>7360</c:v>
                      </c:pt>
                      <c:pt idx="217">
                        <c:v>7360</c:v>
                      </c:pt>
                      <c:pt idx="218">
                        <c:v>7395.5</c:v>
                      </c:pt>
                      <c:pt idx="219">
                        <c:v>7898</c:v>
                      </c:pt>
                      <c:pt idx="220">
                        <c:v>7898</c:v>
                      </c:pt>
                      <c:pt idx="221">
                        <c:v>7906.5</c:v>
                      </c:pt>
                      <c:pt idx="222">
                        <c:v>7906.5</c:v>
                      </c:pt>
                      <c:pt idx="223">
                        <c:v>7981</c:v>
                      </c:pt>
                      <c:pt idx="224">
                        <c:v>7981</c:v>
                      </c:pt>
                      <c:pt idx="225">
                        <c:v>8015</c:v>
                      </c:pt>
                      <c:pt idx="226">
                        <c:v>8093</c:v>
                      </c:pt>
                      <c:pt idx="227">
                        <c:v>8127</c:v>
                      </c:pt>
                      <c:pt idx="228">
                        <c:v>8695</c:v>
                      </c:pt>
                      <c:pt idx="229">
                        <c:v>8955.5</c:v>
                      </c:pt>
                      <c:pt idx="230">
                        <c:v>9468</c:v>
                      </c:pt>
                      <c:pt idx="231">
                        <c:v>12006.5</c:v>
                      </c:pt>
                      <c:pt idx="232">
                        <c:v>12055</c:v>
                      </c:pt>
                      <c:pt idx="233">
                        <c:v>12057</c:v>
                      </c:pt>
                      <c:pt idx="234">
                        <c:v>12669.5</c:v>
                      </c:pt>
                      <c:pt idx="235">
                        <c:v>12766.5</c:v>
                      </c:pt>
                      <c:pt idx="236">
                        <c:v>12792</c:v>
                      </c:pt>
                      <c:pt idx="237">
                        <c:v>13413.5</c:v>
                      </c:pt>
                      <c:pt idx="238">
                        <c:v>13578.5</c:v>
                      </c:pt>
                      <c:pt idx="239">
                        <c:v>13593</c:v>
                      </c:pt>
                      <c:pt idx="240">
                        <c:v>13601.5</c:v>
                      </c:pt>
                      <c:pt idx="241">
                        <c:v>14136</c:v>
                      </c:pt>
                      <c:pt idx="242">
                        <c:v>14284</c:v>
                      </c:pt>
                      <c:pt idx="243">
                        <c:v>14417.5</c:v>
                      </c:pt>
                      <c:pt idx="244">
                        <c:v>14913.5</c:v>
                      </c:pt>
                      <c:pt idx="245">
                        <c:v>15030</c:v>
                      </c:pt>
                      <c:pt idx="246">
                        <c:v>15093</c:v>
                      </c:pt>
                      <c:pt idx="247">
                        <c:v>15144</c:v>
                      </c:pt>
                      <c:pt idx="248">
                        <c:v>15682.5</c:v>
                      </c:pt>
                      <c:pt idx="249">
                        <c:v>15691</c:v>
                      </c:pt>
                      <c:pt idx="250">
                        <c:v>15735.5</c:v>
                      </c:pt>
                      <c:pt idx="251">
                        <c:v>15917.5</c:v>
                      </c:pt>
                      <c:pt idx="252">
                        <c:v>15921.5</c:v>
                      </c:pt>
                      <c:pt idx="253">
                        <c:v>16492</c:v>
                      </c:pt>
                      <c:pt idx="254">
                        <c:v>16551.5</c:v>
                      </c:pt>
                      <c:pt idx="255">
                        <c:v>16655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Active!$S$21:$S$2058</c15:sqref>
                        </c15:formulaRef>
                      </c:ext>
                    </c:extLst>
                    <c:numCache>
                      <c:formatCode>General</c:formatCode>
                      <c:ptCount val="2038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74A9-425B-8027-99CF473BBE37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Active!$T$20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Active!$F$21:$F$2058</c15:sqref>
                        </c15:formulaRef>
                      </c:ext>
                    </c:extLst>
                    <c:numCache>
                      <c:formatCode>General</c:formatCode>
                      <c:ptCount val="2038"/>
                      <c:pt idx="0">
                        <c:v>-80272</c:v>
                      </c:pt>
                      <c:pt idx="1">
                        <c:v>-57927</c:v>
                      </c:pt>
                      <c:pt idx="2">
                        <c:v>-57849</c:v>
                      </c:pt>
                      <c:pt idx="3">
                        <c:v>-57727.5</c:v>
                      </c:pt>
                      <c:pt idx="4">
                        <c:v>-57359.5</c:v>
                      </c:pt>
                      <c:pt idx="5">
                        <c:v>-57105</c:v>
                      </c:pt>
                      <c:pt idx="6">
                        <c:v>-57060.5</c:v>
                      </c:pt>
                      <c:pt idx="7">
                        <c:v>-57047.5</c:v>
                      </c:pt>
                      <c:pt idx="8">
                        <c:v>-57043.5</c:v>
                      </c:pt>
                      <c:pt idx="9">
                        <c:v>-57041.5</c:v>
                      </c:pt>
                      <c:pt idx="10">
                        <c:v>-57001</c:v>
                      </c:pt>
                      <c:pt idx="11">
                        <c:v>-56999</c:v>
                      </c:pt>
                      <c:pt idx="12">
                        <c:v>-54956.5</c:v>
                      </c:pt>
                      <c:pt idx="13">
                        <c:v>-51782.5</c:v>
                      </c:pt>
                      <c:pt idx="14">
                        <c:v>-49278</c:v>
                      </c:pt>
                      <c:pt idx="15">
                        <c:v>-47636</c:v>
                      </c:pt>
                      <c:pt idx="16">
                        <c:v>-46305.5</c:v>
                      </c:pt>
                      <c:pt idx="17">
                        <c:v>-40218.5</c:v>
                      </c:pt>
                      <c:pt idx="18">
                        <c:v>-39470.5</c:v>
                      </c:pt>
                      <c:pt idx="19">
                        <c:v>-35572</c:v>
                      </c:pt>
                      <c:pt idx="20">
                        <c:v>-34813.5</c:v>
                      </c:pt>
                      <c:pt idx="21">
                        <c:v>-34709.5</c:v>
                      </c:pt>
                      <c:pt idx="22">
                        <c:v>-33766.5</c:v>
                      </c:pt>
                      <c:pt idx="23">
                        <c:v>-31681.5</c:v>
                      </c:pt>
                      <c:pt idx="24">
                        <c:v>-27554</c:v>
                      </c:pt>
                      <c:pt idx="25">
                        <c:v>-26821</c:v>
                      </c:pt>
                      <c:pt idx="26">
                        <c:v>-20036</c:v>
                      </c:pt>
                      <c:pt idx="27">
                        <c:v>-20036</c:v>
                      </c:pt>
                      <c:pt idx="28">
                        <c:v>-20006.5</c:v>
                      </c:pt>
                      <c:pt idx="29">
                        <c:v>-19970.5</c:v>
                      </c:pt>
                      <c:pt idx="30">
                        <c:v>-19970</c:v>
                      </c:pt>
                      <c:pt idx="31">
                        <c:v>-19945</c:v>
                      </c:pt>
                      <c:pt idx="32">
                        <c:v>-19921.5</c:v>
                      </c:pt>
                      <c:pt idx="33">
                        <c:v>-19904.5</c:v>
                      </c:pt>
                      <c:pt idx="34">
                        <c:v>-19832.5</c:v>
                      </c:pt>
                      <c:pt idx="35">
                        <c:v>-19832.5</c:v>
                      </c:pt>
                      <c:pt idx="36">
                        <c:v>-19832.5</c:v>
                      </c:pt>
                      <c:pt idx="37">
                        <c:v>-19256.5</c:v>
                      </c:pt>
                      <c:pt idx="38">
                        <c:v>-19002</c:v>
                      </c:pt>
                      <c:pt idx="39">
                        <c:v>-18970</c:v>
                      </c:pt>
                      <c:pt idx="40">
                        <c:v>-18315.5</c:v>
                      </c:pt>
                      <c:pt idx="41">
                        <c:v>-18201.5</c:v>
                      </c:pt>
                      <c:pt idx="42">
                        <c:v>-17775.5</c:v>
                      </c:pt>
                      <c:pt idx="43">
                        <c:v>-17695.5</c:v>
                      </c:pt>
                      <c:pt idx="44">
                        <c:v>-17557</c:v>
                      </c:pt>
                      <c:pt idx="45">
                        <c:v>-17519.5</c:v>
                      </c:pt>
                      <c:pt idx="46">
                        <c:v>-17515</c:v>
                      </c:pt>
                      <c:pt idx="47">
                        <c:v>-16953.5</c:v>
                      </c:pt>
                      <c:pt idx="48">
                        <c:v>-16766.5</c:v>
                      </c:pt>
                      <c:pt idx="49">
                        <c:v>-16711.5</c:v>
                      </c:pt>
                      <c:pt idx="50">
                        <c:v>-16635</c:v>
                      </c:pt>
                      <c:pt idx="51">
                        <c:v>-16025</c:v>
                      </c:pt>
                      <c:pt idx="52">
                        <c:v>-15966.5</c:v>
                      </c:pt>
                      <c:pt idx="53">
                        <c:v>-15806.5</c:v>
                      </c:pt>
                      <c:pt idx="54">
                        <c:v>-15300.5</c:v>
                      </c:pt>
                      <c:pt idx="55">
                        <c:v>-15073.5</c:v>
                      </c:pt>
                      <c:pt idx="56">
                        <c:v>-14498</c:v>
                      </c:pt>
                      <c:pt idx="57">
                        <c:v>-14315</c:v>
                      </c:pt>
                      <c:pt idx="58">
                        <c:v>-13799</c:v>
                      </c:pt>
                      <c:pt idx="59">
                        <c:v>-13733.5</c:v>
                      </c:pt>
                      <c:pt idx="60">
                        <c:v>-13665</c:v>
                      </c:pt>
                      <c:pt idx="61">
                        <c:v>-13616</c:v>
                      </c:pt>
                      <c:pt idx="62">
                        <c:v>-13568</c:v>
                      </c:pt>
                      <c:pt idx="63">
                        <c:v>-13503.5</c:v>
                      </c:pt>
                      <c:pt idx="64">
                        <c:v>-13127.5</c:v>
                      </c:pt>
                      <c:pt idx="65">
                        <c:v>-12931.5</c:v>
                      </c:pt>
                      <c:pt idx="66">
                        <c:v>-12820</c:v>
                      </c:pt>
                      <c:pt idx="67">
                        <c:v>-12307.5</c:v>
                      </c:pt>
                      <c:pt idx="68">
                        <c:v>-12224.5</c:v>
                      </c:pt>
                      <c:pt idx="69">
                        <c:v>-12203</c:v>
                      </c:pt>
                      <c:pt idx="70">
                        <c:v>-12178</c:v>
                      </c:pt>
                      <c:pt idx="71">
                        <c:v>-9785.5</c:v>
                      </c:pt>
                      <c:pt idx="72">
                        <c:v>-9735</c:v>
                      </c:pt>
                      <c:pt idx="73">
                        <c:v>-9027</c:v>
                      </c:pt>
                      <c:pt idx="74">
                        <c:v>-8848.5</c:v>
                      </c:pt>
                      <c:pt idx="75">
                        <c:v>-8062.5</c:v>
                      </c:pt>
                      <c:pt idx="76">
                        <c:v>-6861.5</c:v>
                      </c:pt>
                      <c:pt idx="77">
                        <c:v>-6728</c:v>
                      </c:pt>
                      <c:pt idx="78">
                        <c:v>-5785</c:v>
                      </c:pt>
                      <c:pt idx="79">
                        <c:v>-5449.5</c:v>
                      </c:pt>
                      <c:pt idx="80">
                        <c:v>-5347.5</c:v>
                      </c:pt>
                      <c:pt idx="81">
                        <c:v>-5335</c:v>
                      </c:pt>
                      <c:pt idx="82">
                        <c:v>-5313.5</c:v>
                      </c:pt>
                      <c:pt idx="83">
                        <c:v>-5311.5</c:v>
                      </c:pt>
                      <c:pt idx="84">
                        <c:v>-5280</c:v>
                      </c:pt>
                      <c:pt idx="85">
                        <c:v>-5275.5</c:v>
                      </c:pt>
                      <c:pt idx="86">
                        <c:v>-5217.5</c:v>
                      </c:pt>
                      <c:pt idx="87">
                        <c:v>-5057</c:v>
                      </c:pt>
                      <c:pt idx="88">
                        <c:v>-5018.5</c:v>
                      </c:pt>
                      <c:pt idx="89">
                        <c:v>-5016.5</c:v>
                      </c:pt>
                      <c:pt idx="90">
                        <c:v>-4999.5</c:v>
                      </c:pt>
                      <c:pt idx="91">
                        <c:v>-4965.5</c:v>
                      </c:pt>
                      <c:pt idx="92">
                        <c:v>-4344.5</c:v>
                      </c:pt>
                      <c:pt idx="93">
                        <c:v>-3669</c:v>
                      </c:pt>
                      <c:pt idx="94">
                        <c:v>-3529</c:v>
                      </c:pt>
                      <c:pt idx="95">
                        <c:v>-3478</c:v>
                      </c:pt>
                      <c:pt idx="96">
                        <c:v>-3478</c:v>
                      </c:pt>
                      <c:pt idx="97">
                        <c:v>-3474</c:v>
                      </c:pt>
                      <c:pt idx="98">
                        <c:v>-3425</c:v>
                      </c:pt>
                      <c:pt idx="99">
                        <c:v>-3406</c:v>
                      </c:pt>
                      <c:pt idx="100">
                        <c:v>-3391</c:v>
                      </c:pt>
                      <c:pt idx="101">
                        <c:v>-2881.5</c:v>
                      </c:pt>
                      <c:pt idx="102">
                        <c:v>-2880</c:v>
                      </c:pt>
                      <c:pt idx="103">
                        <c:v>-2836.5</c:v>
                      </c:pt>
                      <c:pt idx="104">
                        <c:v>-2836</c:v>
                      </c:pt>
                      <c:pt idx="105">
                        <c:v>-2813</c:v>
                      </c:pt>
                      <c:pt idx="106">
                        <c:v>-2709</c:v>
                      </c:pt>
                      <c:pt idx="107">
                        <c:v>-2675</c:v>
                      </c:pt>
                      <c:pt idx="108">
                        <c:v>-2666</c:v>
                      </c:pt>
                      <c:pt idx="109">
                        <c:v>-2165</c:v>
                      </c:pt>
                      <c:pt idx="110">
                        <c:v>-2149.5</c:v>
                      </c:pt>
                      <c:pt idx="111">
                        <c:v>-2033</c:v>
                      </c:pt>
                      <c:pt idx="112">
                        <c:v>-2030.5</c:v>
                      </c:pt>
                      <c:pt idx="113">
                        <c:v>-1980.5</c:v>
                      </c:pt>
                      <c:pt idx="114">
                        <c:v>-1980</c:v>
                      </c:pt>
                      <c:pt idx="115">
                        <c:v>-1974</c:v>
                      </c:pt>
                      <c:pt idx="116">
                        <c:v>-1973.5</c:v>
                      </c:pt>
                      <c:pt idx="117">
                        <c:v>-1972</c:v>
                      </c:pt>
                      <c:pt idx="118">
                        <c:v>-1944</c:v>
                      </c:pt>
                      <c:pt idx="119">
                        <c:v>-1941.5</c:v>
                      </c:pt>
                      <c:pt idx="120">
                        <c:v>-1929.5</c:v>
                      </c:pt>
                      <c:pt idx="121">
                        <c:v>-1907.5</c:v>
                      </c:pt>
                      <c:pt idx="122">
                        <c:v>-1906</c:v>
                      </c:pt>
                      <c:pt idx="123">
                        <c:v>-1870</c:v>
                      </c:pt>
                      <c:pt idx="124">
                        <c:v>-1857</c:v>
                      </c:pt>
                      <c:pt idx="125">
                        <c:v>-1489</c:v>
                      </c:pt>
                      <c:pt idx="126">
                        <c:v>-1314.5</c:v>
                      </c:pt>
                      <c:pt idx="127">
                        <c:v>-1279</c:v>
                      </c:pt>
                      <c:pt idx="128">
                        <c:v>-1249</c:v>
                      </c:pt>
                      <c:pt idx="129">
                        <c:v>-1226</c:v>
                      </c:pt>
                      <c:pt idx="130">
                        <c:v>-1224</c:v>
                      </c:pt>
                      <c:pt idx="131">
                        <c:v>-1210.5</c:v>
                      </c:pt>
                      <c:pt idx="132">
                        <c:v>-1191.5</c:v>
                      </c:pt>
                      <c:pt idx="133">
                        <c:v>-1156</c:v>
                      </c:pt>
                      <c:pt idx="134">
                        <c:v>-618</c:v>
                      </c:pt>
                      <c:pt idx="135">
                        <c:v>-469.5</c:v>
                      </c:pt>
                      <c:pt idx="136">
                        <c:v>-399</c:v>
                      </c:pt>
                      <c:pt idx="137">
                        <c:v>-380.5</c:v>
                      </c:pt>
                      <c:pt idx="138">
                        <c:v>-346</c:v>
                      </c:pt>
                      <c:pt idx="139">
                        <c:v>0</c:v>
                      </c:pt>
                      <c:pt idx="140">
                        <c:v>232.5</c:v>
                      </c:pt>
                      <c:pt idx="141">
                        <c:v>234.5</c:v>
                      </c:pt>
                      <c:pt idx="142">
                        <c:v>253</c:v>
                      </c:pt>
                      <c:pt idx="143">
                        <c:v>266.5</c:v>
                      </c:pt>
                      <c:pt idx="144">
                        <c:v>344.5</c:v>
                      </c:pt>
                      <c:pt idx="145">
                        <c:v>359.5</c:v>
                      </c:pt>
                      <c:pt idx="146">
                        <c:v>365.5</c:v>
                      </c:pt>
                      <c:pt idx="147">
                        <c:v>388.5</c:v>
                      </c:pt>
                      <c:pt idx="148">
                        <c:v>388.5</c:v>
                      </c:pt>
                      <c:pt idx="149">
                        <c:v>412</c:v>
                      </c:pt>
                      <c:pt idx="150">
                        <c:v>412</c:v>
                      </c:pt>
                      <c:pt idx="151">
                        <c:v>412.5</c:v>
                      </c:pt>
                      <c:pt idx="152">
                        <c:v>414</c:v>
                      </c:pt>
                      <c:pt idx="153">
                        <c:v>414</c:v>
                      </c:pt>
                      <c:pt idx="154">
                        <c:v>427.5</c:v>
                      </c:pt>
                      <c:pt idx="155">
                        <c:v>473.5</c:v>
                      </c:pt>
                      <c:pt idx="156">
                        <c:v>1022</c:v>
                      </c:pt>
                      <c:pt idx="157">
                        <c:v>1022</c:v>
                      </c:pt>
                      <c:pt idx="158">
                        <c:v>1026</c:v>
                      </c:pt>
                      <c:pt idx="159">
                        <c:v>1026</c:v>
                      </c:pt>
                      <c:pt idx="160">
                        <c:v>1026</c:v>
                      </c:pt>
                      <c:pt idx="161">
                        <c:v>1026.5</c:v>
                      </c:pt>
                      <c:pt idx="162">
                        <c:v>1026.5</c:v>
                      </c:pt>
                      <c:pt idx="163">
                        <c:v>1026.5</c:v>
                      </c:pt>
                      <c:pt idx="164">
                        <c:v>1137</c:v>
                      </c:pt>
                      <c:pt idx="165">
                        <c:v>1161.5</c:v>
                      </c:pt>
                      <c:pt idx="166">
                        <c:v>1730.5</c:v>
                      </c:pt>
                      <c:pt idx="167">
                        <c:v>1749.5</c:v>
                      </c:pt>
                      <c:pt idx="168">
                        <c:v>1844.5</c:v>
                      </c:pt>
                      <c:pt idx="169">
                        <c:v>1878</c:v>
                      </c:pt>
                      <c:pt idx="170">
                        <c:v>1931</c:v>
                      </c:pt>
                      <c:pt idx="171">
                        <c:v>1940.5</c:v>
                      </c:pt>
                      <c:pt idx="172">
                        <c:v>1987</c:v>
                      </c:pt>
                      <c:pt idx="173">
                        <c:v>2007.5</c:v>
                      </c:pt>
                      <c:pt idx="174">
                        <c:v>2494.5</c:v>
                      </c:pt>
                      <c:pt idx="175">
                        <c:v>2585.5</c:v>
                      </c:pt>
                      <c:pt idx="176">
                        <c:v>2624.5</c:v>
                      </c:pt>
                      <c:pt idx="177">
                        <c:v>2684</c:v>
                      </c:pt>
                      <c:pt idx="178">
                        <c:v>3317.5</c:v>
                      </c:pt>
                      <c:pt idx="179">
                        <c:v>3380</c:v>
                      </c:pt>
                      <c:pt idx="180">
                        <c:v>3380.5</c:v>
                      </c:pt>
                      <c:pt idx="181">
                        <c:v>3410.5</c:v>
                      </c:pt>
                      <c:pt idx="182">
                        <c:v>3414.5</c:v>
                      </c:pt>
                      <c:pt idx="183">
                        <c:v>3415</c:v>
                      </c:pt>
                      <c:pt idx="184">
                        <c:v>3490</c:v>
                      </c:pt>
                      <c:pt idx="185">
                        <c:v>3538</c:v>
                      </c:pt>
                      <c:pt idx="186">
                        <c:v>3567.5</c:v>
                      </c:pt>
                      <c:pt idx="187">
                        <c:v>3580.5</c:v>
                      </c:pt>
                      <c:pt idx="188">
                        <c:v>3994.5</c:v>
                      </c:pt>
                      <c:pt idx="189">
                        <c:v>4198</c:v>
                      </c:pt>
                      <c:pt idx="190">
                        <c:v>4198.5</c:v>
                      </c:pt>
                      <c:pt idx="191">
                        <c:v>4241</c:v>
                      </c:pt>
                      <c:pt idx="192">
                        <c:v>4249</c:v>
                      </c:pt>
                      <c:pt idx="193">
                        <c:v>4259.5</c:v>
                      </c:pt>
                      <c:pt idx="194">
                        <c:v>4292</c:v>
                      </c:pt>
                      <c:pt idx="195">
                        <c:v>4305</c:v>
                      </c:pt>
                      <c:pt idx="196">
                        <c:v>4887.5</c:v>
                      </c:pt>
                      <c:pt idx="197">
                        <c:v>4982</c:v>
                      </c:pt>
                      <c:pt idx="198">
                        <c:v>4983.5</c:v>
                      </c:pt>
                      <c:pt idx="199">
                        <c:v>5050.5</c:v>
                      </c:pt>
                      <c:pt idx="200">
                        <c:v>5110</c:v>
                      </c:pt>
                      <c:pt idx="201">
                        <c:v>5554.5</c:v>
                      </c:pt>
                      <c:pt idx="202">
                        <c:v>5643.5</c:v>
                      </c:pt>
                      <c:pt idx="203">
                        <c:v>5696</c:v>
                      </c:pt>
                      <c:pt idx="204">
                        <c:v>5696</c:v>
                      </c:pt>
                      <c:pt idx="205">
                        <c:v>5749.5</c:v>
                      </c:pt>
                      <c:pt idx="206">
                        <c:v>5758</c:v>
                      </c:pt>
                      <c:pt idx="207">
                        <c:v>5849.5</c:v>
                      </c:pt>
                      <c:pt idx="208">
                        <c:v>5868.5</c:v>
                      </c:pt>
                      <c:pt idx="209">
                        <c:v>5870.5</c:v>
                      </c:pt>
                      <c:pt idx="210">
                        <c:v>6514.5</c:v>
                      </c:pt>
                      <c:pt idx="211">
                        <c:v>6533.5</c:v>
                      </c:pt>
                      <c:pt idx="212">
                        <c:v>6652.5</c:v>
                      </c:pt>
                      <c:pt idx="213">
                        <c:v>7216</c:v>
                      </c:pt>
                      <c:pt idx="214">
                        <c:v>7269</c:v>
                      </c:pt>
                      <c:pt idx="215">
                        <c:v>7269</c:v>
                      </c:pt>
                      <c:pt idx="216">
                        <c:v>7360</c:v>
                      </c:pt>
                      <c:pt idx="217">
                        <c:v>7360</c:v>
                      </c:pt>
                      <c:pt idx="218">
                        <c:v>7395.5</c:v>
                      </c:pt>
                      <c:pt idx="219">
                        <c:v>7898</c:v>
                      </c:pt>
                      <c:pt idx="220">
                        <c:v>7898</c:v>
                      </c:pt>
                      <c:pt idx="221">
                        <c:v>7906.5</c:v>
                      </c:pt>
                      <c:pt idx="222">
                        <c:v>7906.5</c:v>
                      </c:pt>
                      <c:pt idx="223">
                        <c:v>7981</c:v>
                      </c:pt>
                      <c:pt idx="224">
                        <c:v>7981</c:v>
                      </c:pt>
                      <c:pt idx="225">
                        <c:v>8015</c:v>
                      </c:pt>
                      <c:pt idx="226">
                        <c:v>8093</c:v>
                      </c:pt>
                      <c:pt idx="227">
                        <c:v>8127</c:v>
                      </c:pt>
                      <c:pt idx="228">
                        <c:v>8695</c:v>
                      </c:pt>
                      <c:pt idx="229">
                        <c:v>8955.5</c:v>
                      </c:pt>
                      <c:pt idx="230">
                        <c:v>9468</c:v>
                      </c:pt>
                      <c:pt idx="231">
                        <c:v>12006.5</c:v>
                      </c:pt>
                      <c:pt idx="232">
                        <c:v>12055</c:v>
                      </c:pt>
                      <c:pt idx="233">
                        <c:v>12057</c:v>
                      </c:pt>
                      <c:pt idx="234">
                        <c:v>12669.5</c:v>
                      </c:pt>
                      <c:pt idx="235">
                        <c:v>12766.5</c:v>
                      </c:pt>
                      <c:pt idx="236">
                        <c:v>12792</c:v>
                      </c:pt>
                      <c:pt idx="237">
                        <c:v>13413.5</c:v>
                      </c:pt>
                      <c:pt idx="238">
                        <c:v>13578.5</c:v>
                      </c:pt>
                      <c:pt idx="239">
                        <c:v>13593</c:v>
                      </c:pt>
                      <c:pt idx="240">
                        <c:v>13601.5</c:v>
                      </c:pt>
                      <c:pt idx="241">
                        <c:v>14136</c:v>
                      </c:pt>
                      <c:pt idx="242">
                        <c:v>14284</c:v>
                      </c:pt>
                      <c:pt idx="243">
                        <c:v>14417.5</c:v>
                      </c:pt>
                      <c:pt idx="244">
                        <c:v>14913.5</c:v>
                      </c:pt>
                      <c:pt idx="245">
                        <c:v>15030</c:v>
                      </c:pt>
                      <c:pt idx="246">
                        <c:v>15093</c:v>
                      </c:pt>
                      <c:pt idx="247">
                        <c:v>15144</c:v>
                      </c:pt>
                      <c:pt idx="248">
                        <c:v>15682.5</c:v>
                      </c:pt>
                      <c:pt idx="249">
                        <c:v>15691</c:v>
                      </c:pt>
                      <c:pt idx="250">
                        <c:v>15735.5</c:v>
                      </c:pt>
                      <c:pt idx="251">
                        <c:v>15917.5</c:v>
                      </c:pt>
                      <c:pt idx="252">
                        <c:v>15921.5</c:v>
                      </c:pt>
                      <c:pt idx="253">
                        <c:v>16492</c:v>
                      </c:pt>
                      <c:pt idx="254">
                        <c:v>16551.5</c:v>
                      </c:pt>
                      <c:pt idx="255">
                        <c:v>16655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Active!$T$21:$T$2058</c15:sqref>
                        </c15:formulaRef>
                      </c:ext>
                    </c:extLst>
                    <c:numCache>
                      <c:formatCode>General</c:formatCode>
                      <c:ptCount val="2038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74A9-425B-8027-99CF473BBE37}"/>
                  </c:ext>
                </c:extLst>
              </c15:ser>
            </c15:filteredScatterSeries>
          </c:ext>
        </c:extLst>
      </c:scatterChart>
      <c:valAx>
        <c:axId val="683936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15250934542278"/>
              <c:y val="0.88818025542334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3906040814665611E-2"/>
              <c:y val="0.400075968764773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9363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Ori - O-C Diagr.</a:t>
            </a:r>
          </a:p>
        </c:rich>
      </c:tx>
      <c:layout>
        <c:manualLayout>
          <c:xMode val="edge"/>
          <c:yMode val="edge"/>
          <c:x val="0.35727827972354115"/>
          <c:y val="3.1847133757961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3677180884937"/>
          <c:y val="0.15024585534403134"/>
          <c:w val="0.78877261644069641"/>
          <c:h val="0.652301737599255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</c:numCache>
            </c:numRef>
          </c:xVal>
          <c:yVal>
            <c:numRef>
              <c:f>Active!$H$21:$H$2058</c:f>
              <c:numCache>
                <c:formatCode>General</c:formatCode>
                <c:ptCount val="2038"/>
                <c:pt idx="0">
                  <c:v>-4.6831999952701153E-3</c:v>
                </c:pt>
                <c:pt idx="1">
                  <c:v>-6.901369999468443E-2</c:v>
                </c:pt>
                <c:pt idx="2">
                  <c:v>0.11318810000739177</c:v>
                </c:pt>
                <c:pt idx="3">
                  <c:v>-9.5055249996221391E-2</c:v>
                </c:pt>
                <c:pt idx="4">
                  <c:v>-5.3154449993598973E-2</c:v>
                </c:pt>
                <c:pt idx="5">
                  <c:v>-2.9425499997159932E-2</c:v>
                </c:pt>
                <c:pt idx="6">
                  <c:v>-8.5475499981839675E-3</c:v>
                </c:pt>
                <c:pt idx="7">
                  <c:v>-4.3347249997168547E-2</c:v>
                </c:pt>
                <c:pt idx="8">
                  <c:v>-3.0548499962606002E-3</c:v>
                </c:pt>
                <c:pt idx="9">
                  <c:v>-3.2408649993158178E-2</c:v>
                </c:pt>
                <c:pt idx="10">
                  <c:v>-3.1823099998291582E-2</c:v>
                </c:pt>
                <c:pt idx="11">
                  <c:v>-1.7689999367576092E-4</c:v>
                </c:pt>
                <c:pt idx="12">
                  <c:v>-6.0745149996364489E-2</c:v>
                </c:pt>
                <c:pt idx="13">
                  <c:v>-8.9225749994511716E-2</c:v>
                </c:pt>
                <c:pt idx="14">
                  <c:v>-8.4521799995854963E-2</c:v>
                </c:pt>
                <c:pt idx="15">
                  <c:v>-4.5991599996341392E-2</c:v>
                </c:pt>
                <c:pt idx="16">
                  <c:v>2.6392950003355509E-2</c:v>
                </c:pt>
                <c:pt idx="17">
                  <c:v>5.9102649996930268E-2</c:v>
                </c:pt>
                <c:pt idx="18">
                  <c:v>4.0781450006761588E-2</c:v>
                </c:pt>
                <c:pt idx="19">
                  <c:v>0.10388679999596206</c:v>
                </c:pt>
                <c:pt idx="20">
                  <c:v>9.3458150011429098E-2</c:v>
                </c:pt>
                <c:pt idx="21">
                  <c:v>8.2060550004825927E-2</c:v>
                </c:pt>
                <c:pt idx="22">
                  <c:v>7.8743850004684646E-2</c:v>
                </c:pt>
                <c:pt idx="23">
                  <c:v>-7.9592649999540299E-2</c:v>
                </c:pt>
                <c:pt idx="24">
                  <c:v>-7.2497399996791501E-2</c:v>
                </c:pt>
                <c:pt idx="25">
                  <c:v>-5.4665099996782374E-2</c:v>
                </c:pt>
                <c:pt idx="26">
                  <c:v>-7.0931599999312311E-2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90-4574-9E62-8B35F0EA0CAF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</c:numCache>
            </c:numRef>
          </c:xVal>
          <c:yVal>
            <c:numRef>
              <c:f>Active!$I$21:$I$2058</c:f>
              <c:numCache>
                <c:formatCode>General</c:formatCode>
                <c:ptCount val="2038"/>
                <c:pt idx="27">
                  <c:v>-4.4431599999370519E-2</c:v>
                </c:pt>
                <c:pt idx="28">
                  <c:v>-4.9400149997381959E-2</c:v>
                </c:pt>
                <c:pt idx="29">
                  <c:v>-5.8768549999513198E-2</c:v>
                </c:pt>
                <c:pt idx="30">
                  <c:v>-4.7106999998504762E-2</c:v>
                </c:pt>
                <c:pt idx="31">
                  <c:v>-6.2029499997152016E-2</c:v>
                </c:pt>
                <c:pt idx="32">
                  <c:v>-4.9936649993469473E-2</c:v>
                </c:pt>
                <c:pt idx="33">
                  <c:v>-6.2443949995213188E-2</c:v>
                </c:pt>
                <c:pt idx="34">
                  <c:v>-6.2180749999242835E-2</c:v>
                </c:pt>
                <c:pt idx="35">
                  <c:v>-6.2180749991966877E-2</c:v>
                </c:pt>
                <c:pt idx="36">
                  <c:v>-5.3180749993771315E-2</c:v>
                </c:pt>
                <c:pt idx="37">
                  <c:v>-5.0075150000338908E-2</c:v>
                </c:pt>
                <c:pt idx="38">
                  <c:v>-4.2346199996245559E-2</c:v>
                </c:pt>
                <c:pt idx="39">
                  <c:v>-6.200699999317294E-2</c:v>
                </c:pt>
                <c:pt idx="40">
                  <c:v>-5.3038049998576753E-2</c:v>
                </c:pt>
                <c:pt idx="42">
                  <c:v>-5.0564049997774418E-2</c:v>
                </c:pt>
                <c:pt idx="44">
                  <c:v>-3.5466699999233242E-2</c:v>
                </c:pt>
                <c:pt idx="47">
                  <c:v>-4.4975849996262696E-2</c:v>
                </c:pt>
                <c:pt idx="48">
                  <c:v>-4.5556149998446926E-2</c:v>
                </c:pt>
                <c:pt idx="49">
                  <c:v>-4.0785650002362672E-2</c:v>
                </c:pt>
                <c:pt idx="50">
                  <c:v>-3.8568499992834404E-2</c:v>
                </c:pt>
                <c:pt idx="51">
                  <c:v>-3.4477499997592531E-2</c:v>
                </c:pt>
                <c:pt idx="53">
                  <c:v>-3.4380149998469278E-2</c:v>
                </c:pt>
                <c:pt idx="54">
                  <c:v>-4.3891549998079427E-2</c:v>
                </c:pt>
                <c:pt idx="55">
                  <c:v>-4.0547849996073637E-2</c:v>
                </c:pt>
                <c:pt idx="57">
                  <c:v>-3.5976499995740596E-2</c:v>
                </c:pt>
                <c:pt idx="60">
                  <c:v>-1.9961499994678888E-2</c:v>
                </c:pt>
                <c:pt idx="61">
                  <c:v>-4.3129599995154422E-2</c:v>
                </c:pt>
                <c:pt idx="63">
                  <c:v>-1.5280849998816848E-2</c:v>
                </c:pt>
                <c:pt idx="65">
                  <c:v>-1.146764999430161E-2</c:v>
                </c:pt>
                <c:pt idx="69">
                  <c:v>-7.5892999957432039E-3</c:v>
                </c:pt>
                <c:pt idx="71">
                  <c:v>-2.9950499956612475E-3</c:v>
                </c:pt>
                <c:pt idx="73">
                  <c:v>4.5763000016449951E-3</c:v>
                </c:pt>
                <c:pt idx="74">
                  <c:v>5.7496500012348406E-3</c:v>
                </c:pt>
                <c:pt idx="75">
                  <c:v>1.8706250004470348E-2</c:v>
                </c:pt>
                <c:pt idx="76">
                  <c:v>1.1749350000172853E-2</c:v>
                </c:pt>
                <c:pt idx="77">
                  <c:v>1.538319999963278E-2</c:v>
                </c:pt>
                <c:pt idx="78">
                  <c:v>9.0665000025182962E-3</c:v>
                </c:pt>
                <c:pt idx="86">
                  <c:v>1.992574999894714E-2</c:v>
                </c:pt>
                <c:pt idx="92">
                  <c:v>1.2992050003958866E-2</c:v>
                </c:pt>
                <c:pt idx="101">
                  <c:v>1.7873500037239864E-3</c:v>
                </c:pt>
                <c:pt idx="102">
                  <c:v>2.4720000001252629E-3</c:v>
                </c:pt>
                <c:pt idx="108">
                  <c:v>-3.1845999983488582E-3</c:v>
                </c:pt>
                <c:pt idx="120">
                  <c:v>2.785500037134625E-4</c:v>
                </c:pt>
                <c:pt idx="169">
                  <c:v>-8.0181999946944416E-3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90-4574-9E62-8B35F0EA0CA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</c:numCache>
            </c:numRef>
          </c:xVal>
          <c:yVal>
            <c:numRef>
              <c:f>Active!$J$21:$J$2058</c:f>
              <c:numCache>
                <c:formatCode>General</c:formatCode>
                <c:ptCount val="2038"/>
                <c:pt idx="41">
                  <c:v>-4.1204649991414044E-2</c:v>
                </c:pt>
                <c:pt idx="43">
                  <c:v>-6.2716050000744872E-2</c:v>
                </c:pt>
                <c:pt idx="45">
                  <c:v>-2.7850449994730297E-2</c:v>
                </c:pt>
                <c:pt idx="46">
                  <c:v>-5.3896499994152691E-2</c:v>
                </c:pt>
                <c:pt idx="52">
                  <c:v>-3.1076149993168656E-2</c:v>
                </c:pt>
                <c:pt idx="56">
                  <c:v>-3.8103799997770693E-2</c:v>
                </c:pt>
                <c:pt idx="58">
                  <c:v>-3.825689999939641E-2</c:v>
                </c:pt>
                <c:pt idx="59">
                  <c:v>-2.059384999301983E-2</c:v>
                </c:pt>
                <c:pt idx="62">
                  <c:v>-2.0620800001779571E-2</c:v>
                </c:pt>
                <c:pt idx="64">
                  <c:v>-2.5795249996008351E-2</c:v>
                </c:pt>
                <c:pt idx="66">
                  <c:v>-2.3941999992530327E-2</c:v>
                </c:pt>
                <c:pt idx="67">
                  <c:v>1.6146750007465016E-2</c:v>
                </c:pt>
                <c:pt idx="68">
                  <c:v>-5.0359499946353026E-3</c:v>
                </c:pt>
                <c:pt idx="70">
                  <c:v>-3.451179999683518E-2</c:v>
                </c:pt>
                <c:pt idx="72">
                  <c:v>4.8215000060736202E-3</c:v>
                </c:pt>
                <c:pt idx="95">
                  <c:v>8.5820000094827265E-4</c:v>
                </c:pt>
                <c:pt idx="96">
                  <c:v>9.5819999842206016E-4</c:v>
                </c:pt>
                <c:pt idx="97">
                  <c:v>1.0506000035093166E-3</c:v>
                </c:pt>
                <c:pt idx="99">
                  <c:v>3.0213999998522922E-3</c:v>
                </c:pt>
                <c:pt idx="100">
                  <c:v>-4.3209999421378598E-4</c:v>
                </c:pt>
                <c:pt idx="103">
                  <c:v>1.3268500042613596E-3</c:v>
                </c:pt>
                <c:pt idx="104">
                  <c:v>1.8840000848285854E-4</c:v>
                </c:pt>
                <c:pt idx="105">
                  <c:v>1.1196999985259026E-3</c:v>
                </c:pt>
                <c:pt idx="106">
                  <c:v>-3.7789999623782933E-4</c:v>
                </c:pt>
                <c:pt idx="110">
                  <c:v>1.8965499984915368E-3</c:v>
                </c:pt>
                <c:pt idx="112">
                  <c:v>-2.5455000286456198E-4</c:v>
                </c:pt>
                <c:pt idx="113">
                  <c:v>-1.1995499953627586E-3</c:v>
                </c:pt>
                <c:pt idx="114">
                  <c:v>-1.9380000012461096E-3</c:v>
                </c:pt>
                <c:pt idx="115">
                  <c:v>-1.4993999939179048E-3</c:v>
                </c:pt>
                <c:pt idx="116">
                  <c:v>-4.4378499951562844E-3</c:v>
                </c:pt>
                <c:pt idx="117">
                  <c:v>1.6468000030727126E-3</c:v>
                </c:pt>
                <c:pt idx="118">
                  <c:v>6.9359999906737357E-4</c:v>
                </c:pt>
                <c:pt idx="119">
                  <c:v>1.3500030036084354E-6</c:v>
                </c:pt>
                <c:pt idx="121">
                  <c:v>6.867500051157549E-4</c:v>
                </c:pt>
                <c:pt idx="122">
                  <c:v>-7.285999963642098E-4</c:v>
                </c:pt>
                <c:pt idx="126">
                  <c:v>-1.2149499962106347E-3</c:v>
                </c:pt>
                <c:pt idx="128">
                  <c:v>-5.5189999693538994E-4</c:v>
                </c:pt>
                <c:pt idx="131">
                  <c:v>-9.412549996341113E-3</c:v>
                </c:pt>
                <c:pt idx="132">
                  <c:v>-8.27364999713609E-3</c:v>
                </c:pt>
                <c:pt idx="135">
                  <c:v>-8.9544999354984611E-4</c:v>
                </c:pt>
                <c:pt idx="136">
                  <c:v>-1.1168999917572364E-3</c:v>
                </c:pt>
                <c:pt idx="138">
                  <c:v>-1.5925999978207983E-3</c:v>
                </c:pt>
                <c:pt idx="140">
                  <c:v>-1.7924999701790512E-4</c:v>
                </c:pt>
                <c:pt idx="141">
                  <c:v>-1.033050000842195E-3</c:v>
                </c:pt>
                <c:pt idx="142">
                  <c:v>-6.5570000151637942E-4</c:v>
                </c:pt>
                <c:pt idx="143">
                  <c:v>-1.4938499953132123E-3</c:v>
                </c:pt>
                <c:pt idx="144">
                  <c:v>1.207950001116842E-3</c:v>
                </c:pt>
                <c:pt idx="145">
                  <c:v>-5.4554999951506034E-4</c:v>
                </c:pt>
                <c:pt idx="151">
                  <c:v>1.2978750004549511E-2</c:v>
                </c:pt>
                <c:pt idx="154">
                  <c:v>-7.7474999852711335E-4</c:v>
                </c:pt>
                <c:pt idx="164">
                  <c:v>4.6470000233966857E-4</c:v>
                </c:pt>
                <c:pt idx="166">
                  <c:v>9.2455000412883237E-4</c:v>
                </c:pt>
                <c:pt idx="167">
                  <c:v>3.6345000262372196E-4</c:v>
                </c:pt>
                <c:pt idx="168">
                  <c:v>-4.4204999721841887E-4</c:v>
                </c:pt>
                <c:pt idx="171">
                  <c:v>-1.0244499935652129E-3</c:v>
                </c:pt>
                <c:pt idx="172">
                  <c:v>1.5997000009519979E-3</c:v>
                </c:pt>
                <c:pt idx="175">
                  <c:v>-2.4950000806711614E-5</c:v>
                </c:pt>
                <c:pt idx="176">
                  <c:v>2.3759500036248937E-3</c:v>
                </c:pt>
                <c:pt idx="177">
                  <c:v>8.0040000466397032E-4</c:v>
                </c:pt>
                <c:pt idx="178">
                  <c:v>4.8425000568386167E-4</c:v>
                </c:pt>
                <c:pt idx="179">
                  <c:v>7.7800000144634396E-4</c:v>
                </c:pt>
                <c:pt idx="180">
                  <c:v>3.9550010114908218E-5</c:v>
                </c:pt>
                <c:pt idx="181">
                  <c:v>1.232549999258481E-3</c:v>
                </c:pt>
                <c:pt idx="182">
                  <c:v>7.2494999767513946E-4</c:v>
                </c:pt>
                <c:pt idx="183">
                  <c:v>8.8650000543566421E-4</c:v>
                </c:pt>
                <c:pt idx="185">
                  <c:v>2.1278000058373436E-3</c:v>
                </c:pt>
                <c:pt idx="186">
                  <c:v>1.659250003285706E-3</c:v>
                </c:pt>
                <c:pt idx="187">
                  <c:v>2.8595499970833771E-3</c:v>
                </c:pt>
                <c:pt idx="189">
                  <c:v>2.1737999995821156E-3</c:v>
                </c:pt>
                <c:pt idx="190">
                  <c:v>1.6353500031982549E-3</c:v>
                </c:pt>
                <c:pt idx="192">
                  <c:v>8.5190000390866771E-4</c:v>
                </c:pt>
                <c:pt idx="193">
                  <c:v>7.4445000063860789E-4</c:v>
                </c:pt>
                <c:pt idx="197">
                  <c:v>2.8842000028816983E-3</c:v>
                </c:pt>
                <c:pt idx="216">
                  <c:v>6.7160000035073608E-3</c:v>
                </c:pt>
                <c:pt idx="219">
                  <c:v>6.9438000064110383E-3</c:v>
                </c:pt>
                <c:pt idx="221">
                  <c:v>5.7901500040316023E-3</c:v>
                </c:pt>
                <c:pt idx="225">
                  <c:v>5.6465000016032718E-3</c:v>
                </c:pt>
                <c:pt idx="230">
                  <c:v>7.8108000016072765E-3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90-4574-9E62-8B35F0EA0CA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</c:numCache>
            </c:numRef>
          </c:xVal>
          <c:yVal>
            <c:numRef>
              <c:f>Active!$K$21:$K$2058</c:f>
              <c:numCache>
                <c:formatCode>General</c:formatCode>
                <c:ptCount val="2038"/>
                <c:pt idx="87">
                  <c:v>3.4833000026992522E-3</c:v>
                </c:pt>
                <c:pt idx="88">
                  <c:v>3.222650004317984E-3</c:v>
                </c:pt>
                <c:pt idx="89">
                  <c:v>1.3688500039279461E-3</c:v>
                </c:pt>
                <c:pt idx="90">
                  <c:v>3.8615500016021542E-3</c:v>
                </c:pt>
                <c:pt idx="91">
                  <c:v>4.1469499992672354E-3</c:v>
                </c:pt>
                <c:pt idx="93">
                  <c:v>-3.5390000266488642E-4</c:v>
                </c:pt>
                <c:pt idx="94">
                  <c:v>3.5801000049104914E-3</c:v>
                </c:pt>
                <c:pt idx="98">
                  <c:v>2.5825000047916546E-3</c:v>
                </c:pt>
                <c:pt idx="107">
                  <c:v>9.0750000526895747E-4</c:v>
                </c:pt>
                <c:pt idx="109">
                  <c:v>1.2885000032838434E-3</c:v>
                </c:pt>
                <c:pt idx="111">
                  <c:v>2.1377000011852942E-3</c:v>
                </c:pt>
                <c:pt idx="123">
                  <c:v>1.3930000059190206E-3</c:v>
                </c:pt>
                <c:pt idx="124">
                  <c:v>-7.9669999831821769E-4</c:v>
                </c:pt>
                <c:pt idx="125">
                  <c:v>2.804100004141219E-3</c:v>
                </c:pt>
                <c:pt idx="127">
                  <c:v>9.9510000291047618E-4</c:v>
                </c:pt>
                <c:pt idx="129">
                  <c:v>-8.8059999688994139E-4</c:v>
                </c:pt>
                <c:pt idx="130">
                  <c:v>9.2560000484809279E-4</c:v>
                </c:pt>
                <c:pt idx="133">
                  <c:v>3.4640000376384705E-4</c:v>
                </c:pt>
                <c:pt idx="134">
                  <c:v>-1.2758000011672266E-3</c:v>
                </c:pt>
                <c:pt idx="137">
                  <c:v>-1.7295499928877689E-3</c:v>
                </c:pt>
                <c:pt idx="139">
                  <c:v>0</c:v>
                </c:pt>
                <c:pt idx="146">
                  <c:v>2.9305000498425215E-4</c:v>
                </c:pt>
                <c:pt idx="147">
                  <c:v>-7.564999395981431E-5</c:v>
                </c:pt>
                <c:pt idx="148">
                  <c:v>1.6243500067503192E-3</c:v>
                </c:pt>
                <c:pt idx="149">
                  <c:v>-5.827999921166338E-4</c:v>
                </c:pt>
                <c:pt idx="150">
                  <c:v>-8.2799990195780993E-5</c:v>
                </c:pt>
                <c:pt idx="152">
                  <c:v>4.6340000699274242E-4</c:v>
                </c:pt>
                <c:pt idx="153">
                  <c:v>1.1634000038611703E-3</c:v>
                </c:pt>
                <c:pt idx="155">
                  <c:v>-3.1214999762596563E-4</c:v>
                </c:pt>
                <c:pt idx="156">
                  <c:v>-3.9180000021588057E-4</c:v>
                </c:pt>
                <c:pt idx="157">
                  <c:v>-3.5179999395040795E-4</c:v>
                </c:pt>
                <c:pt idx="158">
                  <c:v>6.0000456869602203E-7</c:v>
                </c:pt>
                <c:pt idx="159">
                  <c:v>4.006000017398037E-4</c:v>
                </c:pt>
                <c:pt idx="160">
                  <c:v>8.0059999891091138E-4</c:v>
                </c:pt>
                <c:pt idx="161">
                  <c:v>9.6215000667143613E-4</c:v>
                </c:pt>
                <c:pt idx="162">
                  <c:v>1.1621500088949688E-3</c:v>
                </c:pt>
                <c:pt idx="163">
                  <c:v>2.6621500073815696E-3</c:v>
                </c:pt>
                <c:pt idx="165">
                  <c:v>-9.1935000091325492E-4</c:v>
                </c:pt>
                <c:pt idx="170">
                  <c:v>1.7061000035027973E-3</c:v>
                </c:pt>
                <c:pt idx="173">
                  <c:v>1.0232500062556937E-3</c:v>
                </c:pt>
                <c:pt idx="174">
                  <c:v>1.3729500060435385E-3</c:v>
                </c:pt>
                <c:pt idx="184">
                  <c:v>1.9190000020898879E-3</c:v>
                </c:pt>
                <c:pt idx="188">
                  <c:v>2.422950004984159E-3</c:v>
                </c:pt>
                <c:pt idx="191">
                  <c:v>2.1671000067726709E-3</c:v>
                </c:pt>
                <c:pt idx="194">
                  <c:v>1.2452000009943731E-3</c:v>
                </c:pt>
                <c:pt idx="195">
                  <c:v>2.3454999973182566E-3</c:v>
                </c:pt>
                <c:pt idx="196">
                  <c:v>6.5125000401167199E-4</c:v>
                </c:pt>
                <c:pt idx="198">
                  <c:v>3.7688500015065074E-3</c:v>
                </c:pt>
                <c:pt idx="199">
                  <c:v>2.2165500049595721E-3</c:v>
                </c:pt>
                <c:pt idx="200">
                  <c:v>4.1410000048927031E-3</c:v>
                </c:pt>
                <c:pt idx="201">
                  <c:v>5.1589500071713701E-3</c:v>
                </c:pt>
                <c:pt idx="202">
                  <c:v>4.5148500066716224E-3</c:v>
                </c:pt>
                <c:pt idx="203">
                  <c:v>4.4775999995181337E-3</c:v>
                </c:pt>
                <c:pt idx="204">
                  <c:v>4.5476000013877638E-3</c:v>
                </c:pt>
                <c:pt idx="205">
                  <c:v>4.5634500056621619E-3</c:v>
                </c:pt>
                <c:pt idx="206">
                  <c:v>3.8098000077297911E-3</c:v>
                </c:pt>
                <c:pt idx="207">
                  <c:v>3.273449998232536E-3</c:v>
                </c:pt>
                <c:pt idx="208">
                  <c:v>3.8123500053188764E-3</c:v>
                </c:pt>
                <c:pt idx="209">
                  <c:v>4.1585500002838671E-3</c:v>
                </c:pt>
                <c:pt idx="210">
                  <c:v>4.3349500047042966E-3</c:v>
                </c:pt>
                <c:pt idx="211">
                  <c:v>7.7385000622598454E-4</c:v>
                </c:pt>
                <c:pt idx="212">
                  <c:v>5.5227500051842071E-3</c:v>
                </c:pt>
                <c:pt idx="213">
                  <c:v>6.4895999967120588E-3</c:v>
                </c:pt>
                <c:pt idx="214">
                  <c:v>6.6139000045950525E-3</c:v>
                </c:pt>
                <c:pt idx="215">
                  <c:v>6.6139000045950525E-3</c:v>
                </c:pt>
                <c:pt idx="217">
                  <c:v>6.8160000009811483E-3</c:v>
                </c:pt>
                <c:pt idx="218">
                  <c:v>3.7860500015085563E-3</c:v>
                </c:pt>
                <c:pt idx="220">
                  <c:v>7.0438000038848259E-3</c:v>
                </c:pt>
                <c:pt idx="222">
                  <c:v>5.8901500087813474E-3</c:v>
                </c:pt>
                <c:pt idx="223">
                  <c:v>5.4611000014119782E-3</c:v>
                </c:pt>
                <c:pt idx="224">
                  <c:v>7.5611000065691769E-3</c:v>
                </c:pt>
                <c:pt idx="226">
                  <c:v>6.5482999998494051E-3</c:v>
                </c:pt>
                <c:pt idx="227">
                  <c:v>6.1337000006460585E-3</c:v>
                </c:pt>
                <c:pt idx="228">
                  <c:v>7.8544999996665865E-3</c:v>
                </c:pt>
                <c:pt idx="229">
                  <c:v>6.2220499967224896E-3</c:v>
                </c:pt>
                <c:pt idx="231">
                  <c:v>1.0800150004797615E-2</c:v>
                </c:pt>
                <c:pt idx="232">
                  <c:v>1.1270499999227468E-2</c:v>
                </c:pt>
                <c:pt idx="233">
                  <c:v>1.1016700002073776E-2</c:v>
                </c:pt>
                <c:pt idx="234">
                  <c:v>1.2015450003673322E-2</c:v>
                </c:pt>
                <c:pt idx="235">
                  <c:v>1.2256150002940558E-2</c:v>
                </c:pt>
                <c:pt idx="236">
                  <c:v>1.1295200005406514E-2</c:v>
                </c:pt>
                <c:pt idx="237">
                  <c:v>1.0401850006019231E-2</c:v>
                </c:pt>
                <c:pt idx="238">
                  <c:v>1.0913350000919309E-2</c:v>
                </c:pt>
                <c:pt idx="239">
                  <c:v>1.2398300001223106E-2</c:v>
                </c:pt>
                <c:pt idx="240">
                  <c:v>1.1344650003593415E-2</c:v>
                </c:pt>
                <c:pt idx="241">
                  <c:v>1.3741600007051602E-2</c:v>
                </c:pt>
                <c:pt idx="242">
                  <c:v>1.2860400005592965E-2</c:v>
                </c:pt>
                <c:pt idx="243">
                  <c:v>1.2294250002014451E-2</c:v>
                </c:pt>
                <c:pt idx="244">
                  <c:v>1.39518500000122E-2</c:v>
                </c:pt>
                <c:pt idx="245">
                  <c:v>1.5393000008771196E-2</c:v>
                </c:pt>
                <c:pt idx="246">
                  <c:v>1.7948300002899487E-2</c:v>
                </c:pt>
                <c:pt idx="247">
                  <c:v>1.4626400006818585E-2</c:v>
                </c:pt>
                <c:pt idx="248">
                  <c:v>1.4915750005457085E-2</c:v>
                </c:pt>
                <c:pt idx="249">
                  <c:v>1.6362100002879743E-2</c:v>
                </c:pt>
                <c:pt idx="250">
                  <c:v>1.5240050001011696E-2</c:v>
                </c:pt>
                <c:pt idx="251">
                  <c:v>1.5644250001059845E-2</c:v>
                </c:pt>
                <c:pt idx="252">
                  <c:v>1.5536650003923569E-2</c:v>
                </c:pt>
                <c:pt idx="253">
                  <c:v>1.7465200005972292E-2</c:v>
                </c:pt>
                <c:pt idx="254">
                  <c:v>1.708965000580065E-2</c:v>
                </c:pt>
                <c:pt idx="255">
                  <c:v>1.883050000469666E-2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90-4574-9E62-8B35F0EA0CA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</c:numCache>
            </c:numRef>
          </c:xVal>
          <c:yVal>
            <c:numRef>
              <c:f>Active!$L$21:$L$2058</c:f>
              <c:numCache>
                <c:formatCode>General</c:formatCode>
                <c:ptCount val="20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90-4574-9E62-8B35F0EA0CA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</c:numCache>
            </c:numRef>
          </c:xVal>
          <c:yVal>
            <c:numRef>
              <c:f>Active!$M$21:$M$2058</c:f>
              <c:numCache>
                <c:formatCode>General</c:formatCode>
                <c:ptCount val="20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90-4574-9E62-8B35F0EA0CA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</c:numCache>
            </c:numRef>
          </c:xVal>
          <c:yVal>
            <c:numRef>
              <c:f>Active!$N$21:$N$2058</c:f>
              <c:numCache>
                <c:formatCode>General</c:formatCode>
                <c:ptCount val="20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90-4574-9E62-8B35F0EA0CA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Active!$F$21:$F$2058</c:f>
              <c:numCache>
                <c:formatCode>General</c:formatCode>
                <c:ptCount val="2038"/>
                <c:pt idx="0">
                  <c:v>-80272</c:v>
                </c:pt>
                <c:pt idx="1">
                  <c:v>-57927</c:v>
                </c:pt>
                <c:pt idx="2">
                  <c:v>-57849</c:v>
                </c:pt>
                <c:pt idx="3">
                  <c:v>-57727.5</c:v>
                </c:pt>
                <c:pt idx="4">
                  <c:v>-57359.5</c:v>
                </c:pt>
                <c:pt idx="5">
                  <c:v>-57105</c:v>
                </c:pt>
                <c:pt idx="6">
                  <c:v>-57060.5</c:v>
                </c:pt>
                <c:pt idx="7">
                  <c:v>-57047.5</c:v>
                </c:pt>
                <c:pt idx="8">
                  <c:v>-57043.5</c:v>
                </c:pt>
                <c:pt idx="9">
                  <c:v>-57041.5</c:v>
                </c:pt>
                <c:pt idx="10">
                  <c:v>-57001</c:v>
                </c:pt>
                <c:pt idx="11">
                  <c:v>-56999</c:v>
                </c:pt>
                <c:pt idx="12">
                  <c:v>-54956.5</c:v>
                </c:pt>
                <c:pt idx="13">
                  <c:v>-51782.5</c:v>
                </c:pt>
                <c:pt idx="14">
                  <c:v>-49278</c:v>
                </c:pt>
                <c:pt idx="15">
                  <c:v>-47636</c:v>
                </c:pt>
                <c:pt idx="16">
                  <c:v>-46305.5</c:v>
                </c:pt>
                <c:pt idx="17">
                  <c:v>-40218.5</c:v>
                </c:pt>
                <c:pt idx="18">
                  <c:v>-39470.5</c:v>
                </c:pt>
                <c:pt idx="19">
                  <c:v>-35572</c:v>
                </c:pt>
                <c:pt idx="20">
                  <c:v>-34813.5</c:v>
                </c:pt>
                <c:pt idx="21">
                  <c:v>-34709.5</c:v>
                </c:pt>
                <c:pt idx="22">
                  <c:v>-33766.5</c:v>
                </c:pt>
                <c:pt idx="23">
                  <c:v>-31681.5</c:v>
                </c:pt>
                <c:pt idx="24">
                  <c:v>-27554</c:v>
                </c:pt>
                <c:pt idx="25">
                  <c:v>-26821</c:v>
                </c:pt>
                <c:pt idx="26">
                  <c:v>-20036</c:v>
                </c:pt>
                <c:pt idx="27">
                  <c:v>-20036</c:v>
                </c:pt>
                <c:pt idx="28">
                  <c:v>-20006.5</c:v>
                </c:pt>
                <c:pt idx="29">
                  <c:v>-19970.5</c:v>
                </c:pt>
                <c:pt idx="30">
                  <c:v>-19970</c:v>
                </c:pt>
                <c:pt idx="31">
                  <c:v>-19945</c:v>
                </c:pt>
                <c:pt idx="32">
                  <c:v>-19921.5</c:v>
                </c:pt>
                <c:pt idx="33">
                  <c:v>-19904.5</c:v>
                </c:pt>
                <c:pt idx="34">
                  <c:v>-19832.5</c:v>
                </c:pt>
                <c:pt idx="35">
                  <c:v>-19832.5</c:v>
                </c:pt>
                <c:pt idx="36">
                  <c:v>-19832.5</c:v>
                </c:pt>
                <c:pt idx="37">
                  <c:v>-19256.5</c:v>
                </c:pt>
                <c:pt idx="38">
                  <c:v>-19002</c:v>
                </c:pt>
                <c:pt idx="39">
                  <c:v>-18970</c:v>
                </c:pt>
                <c:pt idx="40">
                  <c:v>-18315.5</c:v>
                </c:pt>
                <c:pt idx="41">
                  <c:v>-18201.5</c:v>
                </c:pt>
                <c:pt idx="42">
                  <c:v>-17775.5</c:v>
                </c:pt>
                <c:pt idx="43">
                  <c:v>-17695.5</c:v>
                </c:pt>
                <c:pt idx="44">
                  <c:v>-17557</c:v>
                </c:pt>
                <c:pt idx="45">
                  <c:v>-17519.5</c:v>
                </c:pt>
                <c:pt idx="46">
                  <c:v>-17515</c:v>
                </c:pt>
                <c:pt idx="47">
                  <c:v>-16953.5</c:v>
                </c:pt>
                <c:pt idx="48">
                  <c:v>-16766.5</c:v>
                </c:pt>
                <c:pt idx="49">
                  <c:v>-16711.5</c:v>
                </c:pt>
                <c:pt idx="50">
                  <c:v>-16635</c:v>
                </c:pt>
                <c:pt idx="51">
                  <c:v>-16025</c:v>
                </c:pt>
                <c:pt idx="52">
                  <c:v>-15966.5</c:v>
                </c:pt>
                <c:pt idx="53">
                  <c:v>-15806.5</c:v>
                </c:pt>
                <c:pt idx="54">
                  <c:v>-15300.5</c:v>
                </c:pt>
                <c:pt idx="55">
                  <c:v>-15073.5</c:v>
                </c:pt>
                <c:pt idx="56">
                  <c:v>-14498</c:v>
                </c:pt>
                <c:pt idx="57">
                  <c:v>-14315</c:v>
                </c:pt>
                <c:pt idx="58">
                  <c:v>-13799</c:v>
                </c:pt>
                <c:pt idx="59">
                  <c:v>-13733.5</c:v>
                </c:pt>
                <c:pt idx="60">
                  <c:v>-13665</c:v>
                </c:pt>
                <c:pt idx="61">
                  <c:v>-13616</c:v>
                </c:pt>
                <c:pt idx="62">
                  <c:v>-13568</c:v>
                </c:pt>
                <c:pt idx="63">
                  <c:v>-13503.5</c:v>
                </c:pt>
                <c:pt idx="64">
                  <c:v>-13127.5</c:v>
                </c:pt>
                <c:pt idx="65">
                  <c:v>-12931.5</c:v>
                </c:pt>
                <c:pt idx="66">
                  <c:v>-12820</c:v>
                </c:pt>
                <c:pt idx="67">
                  <c:v>-12307.5</c:v>
                </c:pt>
                <c:pt idx="68">
                  <c:v>-12224.5</c:v>
                </c:pt>
                <c:pt idx="69">
                  <c:v>-12203</c:v>
                </c:pt>
                <c:pt idx="70">
                  <c:v>-12178</c:v>
                </c:pt>
                <c:pt idx="71">
                  <c:v>-9785.5</c:v>
                </c:pt>
                <c:pt idx="72">
                  <c:v>-9735</c:v>
                </c:pt>
                <c:pt idx="73">
                  <c:v>-9027</c:v>
                </c:pt>
                <c:pt idx="74">
                  <c:v>-8848.5</c:v>
                </c:pt>
                <c:pt idx="75">
                  <c:v>-8062.5</c:v>
                </c:pt>
                <c:pt idx="76">
                  <c:v>-6861.5</c:v>
                </c:pt>
                <c:pt idx="77">
                  <c:v>-6728</c:v>
                </c:pt>
                <c:pt idx="78">
                  <c:v>-5785</c:v>
                </c:pt>
                <c:pt idx="79">
                  <c:v>-5449.5</c:v>
                </c:pt>
                <c:pt idx="80">
                  <c:v>-5347.5</c:v>
                </c:pt>
                <c:pt idx="81">
                  <c:v>-5335</c:v>
                </c:pt>
                <c:pt idx="82">
                  <c:v>-5313.5</c:v>
                </c:pt>
                <c:pt idx="83">
                  <c:v>-5311.5</c:v>
                </c:pt>
                <c:pt idx="84">
                  <c:v>-5280</c:v>
                </c:pt>
                <c:pt idx="85">
                  <c:v>-5275.5</c:v>
                </c:pt>
                <c:pt idx="86">
                  <c:v>-5217.5</c:v>
                </c:pt>
                <c:pt idx="87">
                  <c:v>-5057</c:v>
                </c:pt>
                <c:pt idx="88">
                  <c:v>-5018.5</c:v>
                </c:pt>
                <c:pt idx="89">
                  <c:v>-5016.5</c:v>
                </c:pt>
                <c:pt idx="90">
                  <c:v>-4999.5</c:v>
                </c:pt>
                <c:pt idx="91">
                  <c:v>-4965.5</c:v>
                </c:pt>
                <c:pt idx="92">
                  <c:v>-4344.5</c:v>
                </c:pt>
                <c:pt idx="93">
                  <c:v>-3669</c:v>
                </c:pt>
                <c:pt idx="94">
                  <c:v>-3529</c:v>
                </c:pt>
                <c:pt idx="95">
                  <c:v>-3478</c:v>
                </c:pt>
                <c:pt idx="96">
                  <c:v>-3478</c:v>
                </c:pt>
                <c:pt idx="97">
                  <c:v>-3474</c:v>
                </c:pt>
                <c:pt idx="98">
                  <c:v>-3425</c:v>
                </c:pt>
                <c:pt idx="99">
                  <c:v>-3406</c:v>
                </c:pt>
                <c:pt idx="100">
                  <c:v>-3391</c:v>
                </c:pt>
                <c:pt idx="101">
                  <c:v>-2881.5</c:v>
                </c:pt>
                <c:pt idx="102">
                  <c:v>-2880</c:v>
                </c:pt>
                <c:pt idx="103">
                  <c:v>-2836.5</c:v>
                </c:pt>
                <c:pt idx="104">
                  <c:v>-2836</c:v>
                </c:pt>
                <c:pt idx="105">
                  <c:v>-2813</c:v>
                </c:pt>
                <c:pt idx="106">
                  <c:v>-2709</c:v>
                </c:pt>
                <c:pt idx="107">
                  <c:v>-2675</c:v>
                </c:pt>
                <c:pt idx="108">
                  <c:v>-2666</c:v>
                </c:pt>
                <c:pt idx="109">
                  <c:v>-2165</c:v>
                </c:pt>
                <c:pt idx="110">
                  <c:v>-2149.5</c:v>
                </c:pt>
                <c:pt idx="111">
                  <c:v>-2033</c:v>
                </c:pt>
                <c:pt idx="112">
                  <c:v>-2030.5</c:v>
                </c:pt>
                <c:pt idx="113">
                  <c:v>-1980.5</c:v>
                </c:pt>
                <c:pt idx="114">
                  <c:v>-1980</c:v>
                </c:pt>
                <c:pt idx="115">
                  <c:v>-1974</c:v>
                </c:pt>
                <c:pt idx="116">
                  <c:v>-1973.5</c:v>
                </c:pt>
                <c:pt idx="117">
                  <c:v>-1972</c:v>
                </c:pt>
                <c:pt idx="118">
                  <c:v>-1944</c:v>
                </c:pt>
                <c:pt idx="119">
                  <c:v>-1941.5</c:v>
                </c:pt>
                <c:pt idx="120">
                  <c:v>-1929.5</c:v>
                </c:pt>
                <c:pt idx="121">
                  <c:v>-1907.5</c:v>
                </c:pt>
                <c:pt idx="122">
                  <c:v>-1906</c:v>
                </c:pt>
                <c:pt idx="123">
                  <c:v>-1870</c:v>
                </c:pt>
                <c:pt idx="124">
                  <c:v>-1857</c:v>
                </c:pt>
                <c:pt idx="125">
                  <c:v>-1489</c:v>
                </c:pt>
                <c:pt idx="126">
                  <c:v>-1314.5</c:v>
                </c:pt>
                <c:pt idx="127">
                  <c:v>-1279</c:v>
                </c:pt>
                <c:pt idx="128">
                  <c:v>-1249</c:v>
                </c:pt>
                <c:pt idx="129">
                  <c:v>-1226</c:v>
                </c:pt>
                <c:pt idx="130">
                  <c:v>-1224</c:v>
                </c:pt>
                <c:pt idx="131">
                  <c:v>-1210.5</c:v>
                </c:pt>
                <c:pt idx="132">
                  <c:v>-1191.5</c:v>
                </c:pt>
                <c:pt idx="133">
                  <c:v>-1156</c:v>
                </c:pt>
                <c:pt idx="134">
                  <c:v>-618</c:v>
                </c:pt>
                <c:pt idx="135">
                  <c:v>-469.5</c:v>
                </c:pt>
                <c:pt idx="136">
                  <c:v>-399</c:v>
                </c:pt>
                <c:pt idx="137">
                  <c:v>-380.5</c:v>
                </c:pt>
                <c:pt idx="138">
                  <c:v>-346</c:v>
                </c:pt>
                <c:pt idx="139">
                  <c:v>0</c:v>
                </c:pt>
                <c:pt idx="140">
                  <c:v>232.5</c:v>
                </c:pt>
                <c:pt idx="141">
                  <c:v>234.5</c:v>
                </c:pt>
                <c:pt idx="142">
                  <c:v>253</c:v>
                </c:pt>
                <c:pt idx="143">
                  <c:v>266.5</c:v>
                </c:pt>
                <c:pt idx="144">
                  <c:v>344.5</c:v>
                </c:pt>
                <c:pt idx="145">
                  <c:v>359.5</c:v>
                </c:pt>
                <c:pt idx="146">
                  <c:v>365.5</c:v>
                </c:pt>
                <c:pt idx="147">
                  <c:v>388.5</c:v>
                </c:pt>
                <c:pt idx="148">
                  <c:v>388.5</c:v>
                </c:pt>
                <c:pt idx="149">
                  <c:v>412</c:v>
                </c:pt>
                <c:pt idx="150">
                  <c:v>412</c:v>
                </c:pt>
                <c:pt idx="151">
                  <c:v>412.5</c:v>
                </c:pt>
                <c:pt idx="152">
                  <c:v>414</c:v>
                </c:pt>
                <c:pt idx="153">
                  <c:v>414</c:v>
                </c:pt>
                <c:pt idx="154">
                  <c:v>427.5</c:v>
                </c:pt>
                <c:pt idx="155">
                  <c:v>473.5</c:v>
                </c:pt>
                <c:pt idx="156">
                  <c:v>1022</c:v>
                </c:pt>
                <c:pt idx="157">
                  <c:v>1022</c:v>
                </c:pt>
                <c:pt idx="158">
                  <c:v>1026</c:v>
                </c:pt>
                <c:pt idx="159">
                  <c:v>1026</c:v>
                </c:pt>
                <c:pt idx="160">
                  <c:v>1026</c:v>
                </c:pt>
                <c:pt idx="161">
                  <c:v>1026.5</c:v>
                </c:pt>
                <c:pt idx="162">
                  <c:v>1026.5</c:v>
                </c:pt>
                <c:pt idx="163">
                  <c:v>1026.5</c:v>
                </c:pt>
                <c:pt idx="164">
                  <c:v>1137</c:v>
                </c:pt>
                <c:pt idx="165">
                  <c:v>1161.5</c:v>
                </c:pt>
                <c:pt idx="166">
                  <c:v>1730.5</c:v>
                </c:pt>
                <c:pt idx="167">
                  <c:v>1749.5</c:v>
                </c:pt>
                <c:pt idx="168">
                  <c:v>1844.5</c:v>
                </c:pt>
                <c:pt idx="169">
                  <c:v>1878</c:v>
                </c:pt>
                <c:pt idx="170">
                  <c:v>1931</c:v>
                </c:pt>
                <c:pt idx="171">
                  <c:v>1940.5</c:v>
                </c:pt>
                <c:pt idx="172">
                  <c:v>1987</c:v>
                </c:pt>
                <c:pt idx="173">
                  <c:v>2007.5</c:v>
                </c:pt>
                <c:pt idx="174">
                  <c:v>2494.5</c:v>
                </c:pt>
                <c:pt idx="175">
                  <c:v>2585.5</c:v>
                </c:pt>
                <c:pt idx="176">
                  <c:v>2624.5</c:v>
                </c:pt>
                <c:pt idx="177">
                  <c:v>2684</c:v>
                </c:pt>
                <c:pt idx="178">
                  <c:v>3317.5</c:v>
                </c:pt>
                <c:pt idx="179">
                  <c:v>3380</c:v>
                </c:pt>
                <c:pt idx="180">
                  <c:v>3380.5</c:v>
                </c:pt>
                <c:pt idx="181">
                  <c:v>3410.5</c:v>
                </c:pt>
                <c:pt idx="182">
                  <c:v>3414.5</c:v>
                </c:pt>
                <c:pt idx="183">
                  <c:v>3415</c:v>
                </c:pt>
                <c:pt idx="184">
                  <c:v>3490</c:v>
                </c:pt>
                <c:pt idx="185">
                  <c:v>3538</c:v>
                </c:pt>
                <c:pt idx="186">
                  <c:v>3567.5</c:v>
                </c:pt>
                <c:pt idx="187">
                  <c:v>3580.5</c:v>
                </c:pt>
                <c:pt idx="188">
                  <c:v>3994.5</c:v>
                </c:pt>
                <c:pt idx="189">
                  <c:v>4198</c:v>
                </c:pt>
                <c:pt idx="190">
                  <c:v>4198.5</c:v>
                </c:pt>
                <c:pt idx="191">
                  <c:v>4241</c:v>
                </c:pt>
                <c:pt idx="192">
                  <c:v>4249</c:v>
                </c:pt>
                <c:pt idx="193">
                  <c:v>4259.5</c:v>
                </c:pt>
                <c:pt idx="194">
                  <c:v>4292</c:v>
                </c:pt>
                <c:pt idx="195">
                  <c:v>4305</c:v>
                </c:pt>
                <c:pt idx="196">
                  <c:v>4887.5</c:v>
                </c:pt>
                <c:pt idx="197">
                  <c:v>4982</c:v>
                </c:pt>
                <c:pt idx="198">
                  <c:v>4983.5</c:v>
                </c:pt>
                <c:pt idx="199">
                  <c:v>5050.5</c:v>
                </c:pt>
                <c:pt idx="200">
                  <c:v>5110</c:v>
                </c:pt>
                <c:pt idx="201">
                  <c:v>5554.5</c:v>
                </c:pt>
                <c:pt idx="202">
                  <c:v>5643.5</c:v>
                </c:pt>
                <c:pt idx="203">
                  <c:v>5696</c:v>
                </c:pt>
                <c:pt idx="204">
                  <c:v>5696</c:v>
                </c:pt>
                <c:pt idx="205">
                  <c:v>5749.5</c:v>
                </c:pt>
                <c:pt idx="206">
                  <c:v>5758</c:v>
                </c:pt>
                <c:pt idx="207">
                  <c:v>5849.5</c:v>
                </c:pt>
                <c:pt idx="208">
                  <c:v>5868.5</c:v>
                </c:pt>
                <c:pt idx="209">
                  <c:v>5870.5</c:v>
                </c:pt>
                <c:pt idx="210">
                  <c:v>6514.5</c:v>
                </c:pt>
                <c:pt idx="211">
                  <c:v>6533.5</c:v>
                </c:pt>
                <c:pt idx="212">
                  <c:v>6652.5</c:v>
                </c:pt>
                <c:pt idx="213">
                  <c:v>7216</c:v>
                </c:pt>
                <c:pt idx="214">
                  <c:v>7269</c:v>
                </c:pt>
                <c:pt idx="215">
                  <c:v>7269</c:v>
                </c:pt>
                <c:pt idx="216">
                  <c:v>7360</c:v>
                </c:pt>
                <c:pt idx="217">
                  <c:v>7360</c:v>
                </c:pt>
                <c:pt idx="218">
                  <c:v>7395.5</c:v>
                </c:pt>
                <c:pt idx="219">
                  <c:v>7898</c:v>
                </c:pt>
                <c:pt idx="220">
                  <c:v>7898</c:v>
                </c:pt>
                <c:pt idx="221">
                  <c:v>7906.5</c:v>
                </c:pt>
                <c:pt idx="222">
                  <c:v>7906.5</c:v>
                </c:pt>
                <c:pt idx="223">
                  <c:v>7981</c:v>
                </c:pt>
                <c:pt idx="224">
                  <c:v>7981</c:v>
                </c:pt>
                <c:pt idx="225">
                  <c:v>8015</c:v>
                </c:pt>
                <c:pt idx="226">
                  <c:v>8093</c:v>
                </c:pt>
                <c:pt idx="227">
                  <c:v>8127</c:v>
                </c:pt>
                <c:pt idx="228">
                  <c:v>8695</c:v>
                </c:pt>
                <c:pt idx="229">
                  <c:v>8955.5</c:v>
                </c:pt>
                <c:pt idx="230">
                  <c:v>9468</c:v>
                </c:pt>
                <c:pt idx="231">
                  <c:v>12006.5</c:v>
                </c:pt>
                <c:pt idx="232">
                  <c:v>12055</c:v>
                </c:pt>
                <c:pt idx="233">
                  <c:v>12057</c:v>
                </c:pt>
                <c:pt idx="234">
                  <c:v>12669.5</c:v>
                </c:pt>
                <c:pt idx="235">
                  <c:v>12766.5</c:v>
                </c:pt>
                <c:pt idx="236">
                  <c:v>12792</c:v>
                </c:pt>
                <c:pt idx="237">
                  <c:v>13413.5</c:v>
                </c:pt>
                <c:pt idx="238">
                  <c:v>13578.5</c:v>
                </c:pt>
                <c:pt idx="239">
                  <c:v>13593</c:v>
                </c:pt>
                <c:pt idx="240">
                  <c:v>13601.5</c:v>
                </c:pt>
                <c:pt idx="241">
                  <c:v>14136</c:v>
                </c:pt>
                <c:pt idx="242">
                  <c:v>14284</c:v>
                </c:pt>
                <c:pt idx="243">
                  <c:v>14417.5</c:v>
                </c:pt>
                <c:pt idx="244">
                  <c:v>14913.5</c:v>
                </c:pt>
                <c:pt idx="245">
                  <c:v>15030</c:v>
                </c:pt>
                <c:pt idx="246">
                  <c:v>15093</c:v>
                </c:pt>
                <c:pt idx="247">
                  <c:v>15144</c:v>
                </c:pt>
                <c:pt idx="248">
                  <c:v>15682.5</c:v>
                </c:pt>
                <c:pt idx="249">
                  <c:v>15691</c:v>
                </c:pt>
                <c:pt idx="250">
                  <c:v>15735.5</c:v>
                </c:pt>
                <c:pt idx="251">
                  <c:v>15917.5</c:v>
                </c:pt>
                <c:pt idx="252">
                  <c:v>15921.5</c:v>
                </c:pt>
                <c:pt idx="253">
                  <c:v>16492</c:v>
                </c:pt>
                <c:pt idx="254">
                  <c:v>16551.5</c:v>
                </c:pt>
                <c:pt idx="255">
                  <c:v>16655</c:v>
                </c:pt>
              </c:numCache>
            </c:numRef>
          </c:xVal>
          <c:yVal>
            <c:numRef>
              <c:f>Active!$O$21:$O$2058</c:f>
              <c:numCache>
                <c:formatCode>General</c:formatCode>
                <c:ptCount val="2038"/>
                <c:pt idx="34">
                  <c:v>-2.6103207457597331E-2</c:v>
                </c:pt>
                <c:pt idx="79">
                  <c:v>-9.30150405774419E-3</c:v>
                </c:pt>
                <c:pt idx="80">
                  <c:v>-9.1823513255753081E-3</c:v>
                </c:pt>
                <c:pt idx="81">
                  <c:v>-9.167749275064415E-3</c:v>
                </c:pt>
                <c:pt idx="82">
                  <c:v>-9.1426337481856808E-3</c:v>
                </c:pt>
                <c:pt idx="83">
                  <c:v>-9.1402974201039381E-3</c:v>
                </c:pt>
                <c:pt idx="84">
                  <c:v>-9.1035002528164904E-3</c:v>
                </c:pt>
                <c:pt idx="85">
                  <c:v>-9.0982435146325681E-3</c:v>
                </c:pt>
                <c:pt idx="93">
                  <c:v>-7.2215879829726874E-3</c:v>
                </c:pt>
                <c:pt idx="94">
                  <c:v>-7.0580450172506928E-3</c:v>
                </c:pt>
                <c:pt idx="95">
                  <c:v>-6.9984686511662527E-3</c:v>
                </c:pt>
                <c:pt idx="96">
                  <c:v>-6.9984686511662527E-3</c:v>
                </c:pt>
                <c:pt idx="97">
                  <c:v>-6.9937959950027665E-3</c:v>
                </c:pt>
                <c:pt idx="98">
                  <c:v>-6.9365559570000691E-3</c:v>
                </c:pt>
                <c:pt idx="99">
                  <c:v>-6.9143608402235128E-3</c:v>
                </c:pt>
                <c:pt idx="100">
                  <c:v>-6.8968383796104418E-3</c:v>
                </c:pt>
                <c:pt idx="101">
                  <c:v>-6.3016588007864709E-3</c:v>
                </c:pt>
                <c:pt idx="102">
                  <c:v>-6.2999065547251635E-3</c:v>
                </c:pt>
                <c:pt idx="103">
                  <c:v>-6.2490914189472588E-3</c:v>
                </c:pt>
                <c:pt idx="104">
                  <c:v>-6.2485073369268227E-3</c:v>
                </c:pt>
                <c:pt idx="105">
                  <c:v>-6.2216395639867802E-3</c:v>
                </c:pt>
                <c:pt idx="106">
                  <c:v>-6.1001505037361565E-3</c:v>
                </c:pt>
                <c:pt idx="107">
                  <c:v>-6.06043292634653E-3</c:v>
                </c:pt>
                <c:pt idx="108">
                  <c:v>-6.0499194499786871E-3</c:v>
                </c:pt>
                <c:pt idx="109">
                  <c:v>-5.4646692655021221E-3</c:v>
                </c:pt>
                <c:pt idx="110">
                  <c:v>-5.4465627228686159E-3</c:v>
                </c:pt>
                <c:pt idx="111">
                  <c:v>-5.3104716121071E-3</c:v>
                </c:pt>
                <c:pt idx="112">
                  <c:v>-5.3075512020049212E-3</c:v>
                </c:pt>
                <c:pt idx="113">
                  <c:v>-5.2491429999613516E-3</c:v>
                </c:pt>
                <c:pt idx="114">
                  <c:v>-5.2485589179409164E-3</c:v>
                </c:pt>
                <c:pt idx="115">
                  <c:v>-5.2415499336956883E-3</c:v>
                </c:pt>
                <c:pt idx="116">
                  <c:v>-5.2409658516752522E-3</c:v>
                </c:pt>
                <c:pt idx="117">
                  <c:v>-5.2392136056139457E-3</c:v>
                </c:pt>
                <c:pt idx="118">
                  <c:v>-5.2065050124695464E-3</c:v>
                </c:pt>
                <c:pt idx="119">
                  <c:v>-5.2035846023673685E-3</c:v>
                </c:pt>
                <c:pt idx="120">
                  <c:v>-5.1895666338769115E-3</c:v>
                </c:pt>
                <c:pt idx="121">
                  <c:v>-5.1638670249777412E-3</c:v>
                </c:pt>
                <c:pt idx="122">
                  <c:v>-5.1621147789164337E-3</c:v>
                </c:pt>
                <c:pt idx="123">
                  <c:v>-5.1200608734450637E-3</c:v>
                </c:pt>
                <c:pt idx="124">
                  <c:v>-5.1048747409137354E-3</c:v>
                </c:pt>
                <c:pt idx="125">
                  <c:v>-4.6749903738730657E-3</c:v>
                </c:pt>
                <c:pt idx="126">
                  <c:v>-4.4711457487410095E-3</c:v>
                </c:pt>
                <c:pt idx="127">
                  <c:v>-4.4296759252900747E-3</c:v>
                </c:pt>
                <c:pt idx="128">
                  <c:v>-4.3946310040639328E-3</c:v>
                </c:pt>
                <c:pt idx="129">
                  <c:v>-4.3677632311238911E-3</c:v>
                </c:pt>
                <c:pt idx="130">
                  <c:v>-4.3654269030421484E-3</c:v>
                </c:pt>
                <c:pt idx="131">
                  <c:v>-4.3496566884903849E-3</c:v>
                </c:pt>
                <c:pt idx="132">
                  <c:v>-4.3274615717138285E-3</c:v>
                </c:pt>
                <c:pt idx="133">
                  <c:v>-4.2859917482628946E-3</c:v>
                </c:pt>
                <c:pt idx="134">
                  <c:v>-3.6575194942740888E-3</c:v>
                </c:pt>
                <c:pt idx="135">
                  <c:v>-3.4840471342046878E-3</c:v>
                </c:pt>
                <c:pt idx="136">
                  <c:v>-3.4016915693232553E-3</c:v>
                </c:pt>
                <c:pt idx="137">
                  <c:v>-3.3800805345671346E-3</c:v>
                </c:pt>
                <c:pt idx="138">
                  <c:v>-3.3397788751570717E-3</c:v>
                </c:pt>
                <c:pt idx="139">
                  <c:v>-2.9355941170155723E-3</c:v>
                </c:pt>
                <c:pt idx="140">
                  <c:v>-2.6639959775129752E-3</c:v>
                </c:pt>
                <c:pt idx="141">
                  <c:v>-2.6616596494312321E-3</c:v>
                </c:pt>
                <c:pt idx="142">
                  <c:v>-2.6400486146751119E-3</c:v>
                </c:pt>
                <c:pt idx="143">
                  <c:v>-2.6242784001233479E-3</c:v>
                </c:pt>
                <c:pt idx="144">
                  <c:v>-2.5331616049353799E-3</c:v>
                </c:pt>
                <c:pt idx="145">
                  <c:v>-2.5156391443223089E-3</c:v>
                </c:pt>
                <c:pt idx="146">
                  <c:v>-2.5086301600770809E-3</c:v>
                </c:pt>
                <c:pt idx="147">
                  <c:v>-2.4817623871370388E-3</c:v>
                </c:pt>
                <c:pt idx="148">
                  <c:v>-2.4817623871370388E-3</c:v>
                </c:pt>
                <c:pt idx="149">
                  <c:v>-2.4543105321765614E-3</c:v>
                </c:pt>
                <c:pt idx="150">
                  <c:v>-2.4543105321765614E-3</c:v>
                </c:pt>
                <c:pt idx="151">
                  <c:v>-2.4537264501561257E-3</c:v>
                </c:pt>
                <c:pt idx="152">
                  <c:v>-2.4519742040948183E-3</c:v>
                </c:pt>
                <c:pt idx="153">
                  <c:v>-2.4519742040948183E-3</c:v>
                </c:pt>
                <c:pt idx="154">
                  <c:v>-2.4362039895430548E-3</c:v>
                </c:pt>
                <c:pt idx="155">
                  <c:v>-2.3824684436629709E-3</c:v>
                </c:pt>
                <c:pt idx="156">
                  <c:v>-1.7417304672450158E-3</c:v>
                </c:pt>
                <c:pt idx="157">
                  <c:v>-1.7417304672450158E-3</c:v>
                </c:pt>
                <c:pt idx="158">
                  <c:v>-1.7370578110815305E-3</c:v>
                </c:pt>
                <c:pt idx="159">
                  <c:v>-1.7370578110815305E-3</c:v>
                </c:pt>
                <c:pt idx="160">
                  <c:v>-1.7370578110815305E-3</c:v>
                </c:pt>
                <c:pt idx="161">
                  <c:v>-1.7364737290610946E-3</c:v>
                </c:pt>
                <c:pt idx="162">
                  <c:v>-1.7364737290610946E-3</c:v>
                </c:pt>
                <c:pt idx="163">
                  <c:v>-1.7364737290610946E-3</c:v>
                </c:pt>
                <c:pt idx="164">
                  <c:v>-1.6073916025448065E-3</c:v>
                </c:pt>
                <c:pt idx="165">
                  <c:v>-1.5787715835434576E-3</c:v>
                </c:pt>
                <c:pt idx="166">
                  <c:v>-9.1408624428763888E-4</c:v>
                </c:pt>
                <c:pt idx="167">
                  <c:v>-8.9189112751108255E-4</c:v>
                </c:pt>
                <c:pt idx="168">
                  <c:v>-7.8091554362830088E-4</c:v>
                </c:pt>
                <c:pt idx="169">
                  <c:v>-7.4178204825910967E-4</c:v>
                </c:pt>
                <c:pt idx="170">
                  <c:v>-6.7986935409292603E-4</c:v>
                </c:pt>
                <c:pt idx="171">
                  <c:v>-6.6877179570464787E-4</c:v>
                </c:pt>
                <c:pt idx="172">
                  <c:v>-6.1445216780412837E-4</c:v>
                </c:pt>
                <c:pt idx="173">
                  <c:v>-5.9050480496626503E-4</c:v>
                </c:pt>
                <c:pt idx="174">
                  <c:v>-2.160891706190016E-5</c:v>
                </c:pt>
                <c:pt idx="175">
                  <c:v>8.4694010657395714E-5</c:v>
                </c:pt>
                <c:pt idx="176">
                  <c:v>1.3025240825138016E-4</c:v>
                </c:pt>
                <c:pt idx="177">
                  <c:v>1.9975816868322751E-4</c:v>
                </c:pt>
                <c:pt idx="178">
                  <c:v>9.3979008857525024E-4</c:v>
                </c:pt>
                <c:pt idx="179">
                  <c:v>1.0128003411297116E-3</c:v>
                </c:pt>
                <c:pt idx="180">
                  <c:v>1.0133844231501477E-3</c:v>
                </c:pt>
                <c:pt idx="181">
                  <c:v>1.0484293443762897E-3</c:v>
                </c:pt>
                <c:pt idx="182">
                  <c:v>1.053102000539775E-3</c:v>
                </c:pt>
                <c:pt idx="183">
                  <c:v>1.0536860825602103E-3</c:v>
                </c:pt>
                <c:pt idx="184">
                  <c:v>1.1412983856255643E-3</c:v>
                </c:pt>
                <c:pt idx="185">
                  <c:v>1.1973702595873912E-3</c:v>
                </c:pt>
                <c:pt idx="186">
                  <c:v>1.231831098793097E-3</c:v>
                </c:pt>
                <c:pt idx="187">
                  <c:v>1.2470172313244245E-3</c:v>
                </c:pt>
                <c:pt idx="188">
                  <c:v>1.7306371442451784E-3</c:v>
                </c:pt>
                <c:pt idx="189">
                  <c:v>1.9683585265625053E-3</c:v>
                </c:pt>
                <c:pt idx="190">
                  <c:v>1.9689426085829414E-3</c:v>
                </c:pt>
                <c:pt idx="191">
                  <c:v>2.0185895803199756E-3</c:v>
                </c:pt>
                <c:pt idx="192">
                  <c:v>2.0279348926469463E-3</c:v>
                </c:pt>
                <c:pt idx="193">
                  <c:v>2.0402006150760958E-3</c:v>
                </c:pt>
                <c:pt idx="194">
                  <c:v>2.0781659464044156E-3</c:v>
                </c:pt>
                <c:pt idx="195">
                  <c:v>2.0933520789357439E-3</c:v>
                </c:pt>
                <c:pt idx="196">
                  <c:v>2.7738076327433261E-3</c:v>
                </c:pt>
                <c:pt idx="197">
                  <c:v>2.8841991346056726E-3</c:v>
                </c:pt>
                <c:pt idx="198">
                  <c:v>2.8859513806669792E-3</c:v>
                </c:pt>
                <c:pt idx="199">
                  <c:v>2.9642183714053624E-3</c:v>
                </c:pt>
                <c:pt idx="200">
                  <c:v>3.0337241318372093E-3</c:v>
                </c:pt>
                <c:pt idx="201">
                  <c:v>3.5529730480045405E-3</c:v>
                </c:pt>
                <c:pt idx="202">
                  <c:v>3.6569396476420941E-3</c:v>
                </c:pt>
                <c:pt idx="203">
                  <c:v>3.7182682597878417E-3</c:v>
                </c:pt>
                <c:pt idx="204">
                  <c:v>3.7182682597878417E-3</c:v>
                </c:pt>
                <c:pt idx="205">
                  <c:v>3.7807650359744606E-3</c:v>
                </c:pt>
                <c:pt idx="206">
                  <c:v>3.7906944303218674E-3</c:v>
                </c:pt>
                <c:pt idx="207">
                  <c:v>3.8975814400615998E-3</c:v>
                </c:pt>
                <c:pt idx="208">
                  <c:v>3.9197765568381561E-3</c:v>
                </c:pt>
                <c:pt idx="209">
                  <c:v>3.9221128849198988E-3</c:v>
                </c:pt>
                <c:pt idx="210">
                  <c:v>4.6744105272410706E-3</c:v>
                </c:pt>
                <c:pt idx="211">
                  <c:v>4.696605644017627E-3</c:v>
                </c:pt>
                <c:pt idx="212">
                  <c:v>4.8356171648813225E-3</c:v>
                </c:pt>
                <c:pt idx="213">
                  <c:v>5.4938776019123475E-3</c:v>
                </c:pt>
                <c:pt idx="214">
                  <c:v>5.5557902960785312E-3</c:v>
                </c:pt>
                <c:pt idx="215">
                  <c:v>5.5557902960785312E-3</c:v>
                </c:pt>
                <c:pt idx="216">
                  <c:v>5.6620932237978275E-3</c:v>
                </c:pt>
                <c:pt idx="217">
                  <c:v>5.6620932237978275E-3</c:v>
                </c:pt>
                <c:pt idx="218">
                  <c:v>5.7035630472487622E-3</c:v>
                </c:pt>
                <c:pt idx="219">
                  <c:v>6.2905654777866329E-3</c:v>
                </c:pt>
                <c:pt idx="220">
                  <c:v>6.2905654777866329E-3</c:v>
                </c:pt>
                <c:pt idx="221">
                  <c:v>6.3004948721340406E-3</c:v>
                </c:pt>
                <c:pt idx="222">
                  <c:v>6.3004948721340406E-3</c:v>
                </c:pt>
                <c:pt idx="223">
                  <c:v>6.3875230931789585E-3</c:v>
                </c:pt>
                <c:pt idx="224">
                  <c:v>6.3875230931789585E-3</c:v>
                </c:pt>
                <c:pt idx="225">
                  <c:v>6.4272406705685858E-3</c:v>
                </c:pt>
                <c:pt idx="226">
                  <c:v>6.5183574657565538E-3</c:v>
                </c:pt>
                <c:pt idx="227">
                  <c:v>6.5580750431461811E-3</c:v>
                </c:pt>
                <c:pt idx="228">
                  <c:v>7.2215922183611284E-3</c:v>
                </c:pt>
                <c:pt idx="229">
                  <c:v>7.5258989510081243E-3</c:v>
                </c:pt>
                <c:pt idx="230">
                  <c:v>8.1245830219547083E-3</c:v>
                </c:pt>
                <c:pt idx="231">
                  <c:v>1.1089967439706722E-2</c:v>
                </c:pt>
                <c:pt idx="232">
                  <c:v>1.1146623395688985E-2</c:v>
                </c:pt>
                <c:pt idx="233">
                  <c:v>1.1148959723770727E-2</c:v>
                </c:pt>
                <c:pt idx="234">
                  <c:v>1.1864460198804451E-2</c:v>
                </c:pt>
                <c:pt idx="235">
                  <c:v>1.1977772110768975E-2</c:v>
                </c:pt>
                <c:pt idx="236">
                  <c:v>1.2007560293811196E-2</c:v>
                </c:pt>
                <c:pt idx="237">
                  <c:v>1.2733574245212763E-2</c:v>
                </c:pt>
                <c:pt idx="238">
                  <c:v>1.292632131195654E-2</c:v>
                </c:pt>
                <c:pt idx="239">
                  <c:v>1.2943259690549177E-2</c:v>
                </c:pt>
                <c:pt idx="240">
                  <c:v>1.2953189084896581E-2</c:v>
                </c:pt>
                <c:pt idx="241">
                  <c:v>1.357757276474234E-2</c:v>
                </c:pt>
                <c:pt idx="242">
                  <c:v>1.3750461042791302E-2</c:v>
                </c:pt>
                <c:pt idx="243">
                  <c:v>1.3906410942247633E-2</c:v>
                </c:pt>
                <c:pt idx="244">
                  <c:v>1.4485820306519842E-2</c:v>
                </c:pt>
                <c:pt idx="245">
                  <c:v>1.4621911417281358E-2</c:v>
                </c:pt>
                <c:pt idx="246">
                  <c:v>1.4695505751856254E-2</c:v>
                </c:pt>
                <c:pt idx="247">
                  <c:v>1.4755082117940696E-2</c:v>
                </c:pt>
                <c:pt idx="248">
                  <c:v>1.5384138453949937E-2</c:v>
                </c:pt>
                <c:pt idx="249">
                  <c:v>1.5394067848297345E-2</c:v>
                </c:pt>
                <c:pt idx="250">
                  <c:v>1.5446051148116121E-2</c:v>
                </c:pt>
                <c:pt idx="251">
                  <c:v>1.5658657003554712E-2</c:v>
                </c:pt>
                <c:pt idx="252">
                  <c:v>1.56633296597182E-2</c:v>
                </c:pt>
                <c:pt idx="253">
                  <c:v>1.632976724503532E-2</c:v>
                </c:pt>
                <c:pt idx="254">
                  <c:v>1.6399273005467174E-2</c:v>
                </c:pt>
                <c:pt idx="255">
                  <c:v>1.6520177983697357E-2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90-4574-9E62-8B35F0EA0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026488"/>
        <c:axId val="1"/>
      </c:scatterChart>
      <c:valAx>
        <c:axId val="718026488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6844985586631"/>
              <c:y val="0.888535031847133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097361350541241E-2"/>
              <c:y val="0.38559221236585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0264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44821358577814"/>
          <c:y val="0.90764331210191085"/>
          <c:w val="0.76937697532609928"/>
          <c:h val="6.36942675159235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Ori - O-C Diagr.</a:t>
            </a:r>
          </a:p>
        </c:rich>
      </c:tx>
      <c:layout>
        <c:manualLayout>
          <c:xMode val="edge"/>
          <c:yMode val="edge"/>
          <c:x val="0.35820895522388058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31343283582089"/>
          <c:y val="0.23584978088695488"/>
          <c:w val="0.77798507462686572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(old)'!$H$21:$H$84</c:f>
              <c:numCache>
                <c:formatCode>General</c:formatCode>
                <c:ptCount val="6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6E-47EB-A735-0B4B651A4C8C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Samolyk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(old)'!$I$21:$I$84</c:f>
              <c:numCache>
                <c:formatCode>General</c:formatCode>
                <c:ptCount val="64"/>
                <c:pt idx="1">
                  <c:v>-7.9802000000199769E-2</c:v>
                </c:pt>
                <c:pt idx="2">
                  <c:v>-8.4891500002413522E-2</c:v>
                </c:pt>
                <c:pt idx="3">
                  <c:v>-9.4407500000670552E-2</c:v>
                </c:pt>
                <c:pt idx="4">
                  <c:v>-8.2748000000719912E-2</c:v>
                </c:pt>
                <c:pt idx="5">
                  <c:v>-9.7773000001325272E-2</c:v>
                </c:pt>
                <c:pt idx="6">
                  <c:v>-8.5776500003703404E-2</c:v>
                </c:pt>
                <c:pt idx="7">
                  <c:v>-9.8353499997756444E-2</c:v>
                </c:pt>
                <c:pt idx="8">
                  <c:v>-9.8385499994037673E-2</c:v>
                </c:pt>
                <c:pt idx="9">
                  <c:v>-8.938549999584211E-2</c:v>
                </c:pt>
                <c:pt idx="10">
                  <c:v>-8.8641499998630024E-2</c:v>
                </c:pt>
                <c:pt idx="11">
                  <c:v>-8.1956000001810025E-2</c:v>
                </c:pt>
                <c:pt idx="12">
                  <c:v>-0.10174800000095274</c:v>
                </c:pt>
                <c:pt idx="13">
                  <c:v>-9.5462500001303852E-2</c:v>
                </c:pt>
                <c:pt idx="14">
                  <c:v>-9.5202500000596046E-2</c:v>
                </c:pt>
                <c:pt idx="15">
                  <c:v>-8.1000999998650514E-2</c:v>
                </c:pt>
                <c:pt idx="16">
                  <c:v>-9.2984499999147374E-2</c:v>
                </c:pt>
                <c:pt idx="17">
                  <c:v>-9.4331500004045665E-2</c:v>
                </c:pt>
                <c:pt idx="18">
                  <c:v>-8.9786500007903669E-2</c:v>
                </c:pt>
                <c:pt idx="19">
                  <c:v>-8.7883000000147149E-2</c:v>
                </c:pt>
                <c:pt idx="20">
                  <c:v>-8.6293000000296161E-2</c:v>
                </c:pt>
                <c:pt idx="21">
                  <c:v>-8.7091499997768551E-2</c:v>
                </c:pt>
                <c:pt idx="22">
                  <c:v>-9.8677499998302665E-2</c:v>
                </c:pt>
                <c:pt idx="23">
                  <c:v>-9.6264499996323138E-2</c:v>
                </c:pt>
                <c:pt idx="24">
                  <c:v>-9.4802999999956228E-2</c:v>
                </c:pt>
                <c:pt idx="25">
                  <c:v>-8.1453000006149523E-2</c:v>
                </c:pt>
                <c:pt idx="26">
                  <c:v>-0.10482200000114972</c:v>
                </c:pt>
                <c:pt idx="27">
                  <c:v>-7.7434500002709683E-2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6E-47EB-A735-0B4B651A4C8C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(old)'!$J$21:$J$84</c:f>
              <c:numCache>
                <c:formatCode>General</c:formatCode>
                <c:ptCount val="64"/>
                <c:pt idx="28">
                  <c:v>-7.5966500000504311E-2</c:v>
                </c:pt>
                <c:pt idx="29">
                  <c:v>-7.5075000000651926E-2</c:v>
                </c:pt>
                <c:pt idx="30">
                  <c:v>-8.0392500000016298E-2</c:v>
                </c:pt>
                <c:pt idx="31">
                  <c:v>-7.5931000006676186E-2</c:v>
                </c:pt>
                <c:pt idx="32">
                  <c:v>-7.5489499999093823E-2</c:v>
                </c:pt>
                <c:pt idx="33">
                  <c:v>-6.5755499999795575E-2</c:v>
                </c:pt>
                <c:pt idx="34">
                  <c:v>-7.763649999833433E-2</c:v>
                </c:pt>
                <c:pt idx="35">
                  <c:v>-7.4550000004819594E-2</c:v>
                </c:pt>
                <c:pt idx="36">
                  <c:v>-8.473299999604933E-2</c:v>
                </c:pt>
                <c:pt idx="37">
                  <c:v>-7.6200499999686144E-2</c:v>
                </c:pt>
                <c:pt idx="43">
                  <c:v>-8.6713500000769272E-2</c:v>
                </c:pt>
                <c:pt idx="51">
                  <c:v>-0.10391649999655783</c:v>
                </c:pt>
                <c:pt idx="52">
                  <c:v>-0.10323800000332994</c:v>
                </c:pt>
                <c:pt idx="58">
                  <c:v>-0.10977200000343146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6E-47EB-A735-0B4B651A4C8C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(old)'!$K$21:$K$84</c:f>
              <c:numCache>
                <c:formatCode>General</c:formatCode>
                <c:ptCount val="64"/>
                <c:pt idx="38">
                  <c:v>-9.3300999993516598E-2</c:v>
                </c:pt>
                <c:pt idx="39">
                  <c:v>-9.3719500000588596E-2</c:v>
                </c:pt>
                <c:pt idx="40">
                  <c:v>-9.5581499997933861E-2</c:v>
                </c:pt>
                <c:pt idx="41">
                  <c:v>-9.3158499999844935E-2</c:v>
                </c:pt>
                <c:pt idx="42">
                  <c:v>-9.3012500008626375E-2</c:v>
                </c:pt>
                <c:pt idx="44">
                  <c:v>-0.10282900000311201</c:v>
                </c:pt>
                <c:pt idx="45">
                  <c:v>-9.9468999993405305E-2</c:v>
                </c:pt>
                <c:pt idx="46">
                  <c:v>-0.10230000000592554</c:v>
                </c:pt>
                <c:pt idx="47">
                  <c:v>-0.1022240000020247</c:v>
                </c:pt>
                <c:pt idx="48">
                  <c:v>-0.10089300000254298</c:v>
                </c:pt>
                <c:pt idx="49">
                  <c:v>-0.10053199999674689</c:v>
                </c:pt>
                <c:pt idx="50">
                  <c:v>-0.10404700000071898</c:v>
                </c:pt>
                <c:pt idx="53">
                  <c:v>-0.10456149999663467</c:v>
                </c:pt>
                <c:pt idx="54">
                  <c:v>-0.10570199999347096</c:v>
                </c:pt>
                <c:pt idx="55">
                  <c:v>-0.1048650000084308</c:v>
                </c:pt>
                <c:pt idx="56">
                  <c:v>-0.10678900000493741</c:v>
                </c:pt>
                <c:pt idx="57">
                  <c:v>-0.10564299999532523</c:v>
                </c:pt>
                <c:pt idx="59">
                  <c:v>-0.10735300000669667</c:v>
                </c:pt>
                <c:pt idx="60">
                  <c:v>-0.10704500000429107</c:v>
                </c:pt>
                <c:pt idx="61">
                  <c:v>-0.110701000005065</c:v>
                </c:pt>
                <c:pt idx="62">
                  <c:v>-0.10860900000261609</c:v>
                </c:pt>
                <c:pt idx="63">
                  <c:v>-0.11921100000472507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6E-47EB-A735-0B4B651A4C8C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(old)'!$L$21:$L$84</c:f>
              <c:numCache>
                <c:formatCode>General</c:formatCode>
                <c:ptCount val="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6E-47EB-A735-0B4B651A4C8C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(old)'!$M$21:$M$84</c:f>
              <c:numCache>
                <c:formatCode>General</c:formatCode>
                <c:ptCount val="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6E-47EB-A735-0B4B651A4C8C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(old)'!$N$21:$N$84</c:f>
              <c:numCache>
                <c:formatCode>General</c:formatCode>
                <c:ptCount val="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6E-47EB-A735-0B4B651A4C8C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(old)'!$O$21:$O$84</c:f>
              <c:numCache>
                <c:formatCode>General</c:formatCode>
                <c:ptCount val="64"/>
                <c:pt idx="0">
                  <c:v>-4.2867945892444394E-2</c:v>
                </c:pt>
                <c:pt idx="1">
                  <c:v>-8.0067213375617952E-2</c:v>
                </c:pt>
                <c:pt idx="2">
                  <c:v>-8.0104740849482728E-2</c:v>
                </c:pt>
                <c:pt idx="3">
                  <c:v>-8.0150537088775328E-2</c:v>
                </c:pt>
                <c:pt idx="4">
                  <c:v>-8.0151173147654381E-2</c:v>
                </c:pt>
                <c:pt idx="5">
                  <c:v>-8.0182976091607586E-2</c:v>
                </c:pt>
                <c:pt idx="6">
                  <c:v>-8.0212870858923591E-2</c:v>
                </c:pt>
                <c:pt idx="7">
                  <c:v>-8.0234496860811771E-2</c:v>
                </c:pt>
                <c:pt idx="8">
                  <c:v>-8.0326089339396972E-2</c:v>
                </c:pt>
                <c:pt idx="9">
                  <c:v>-8.0326089339396972E-2</c:v>
                </c:pt>
                <c:pt idx="10">
                  <c:v>-8.1058829168078578E-2</c:v>
                </c:pt>
                <c:pt idx="11">
                  <c:v>-8.1382583137522113E-2</c:v>
                </c:pt>
                <c:pt idx="12">
                  <c:v>-8.1423290905782209E-2</c:v>
                </c:pt>
                <c:pt idx="13">
                  <c:v>-8.2255891978476853E-2</c:v>
                </c:pt>
                <c:pt idx="14">
                  <c:v>-8.2942835567865886E-2</c:v>
                </c:pt>
                <c:pt idx="15">
                  <c:v>-8.3220793298016807E-2</c:v>
                </c:pt>
                <c:pt idx="16">
                  <c:v>-8.398851636504695E-2</c:v>
                </c:pt>
                <c:pt idx="17">
                  <c:v>-8.4226402385816843E-2</c:v>
                </c:pt>
                <c:pt idx="18">
                  <c:v>-8.4296368862513876E-2</c:v>
                </c:pt>
                <c:pt idx="19">
                  <c:v>-8.4393685871010649E-2</c:v>
                </c:pt>
                <c:pt idx="20">
                  <c:v>-8.5169677703468616E-2</c:v>
                </c:pt>
                <c:pt idx="21">
                  <c:v>-8.5447635433619551E-2</c:v>
                </c:pt>
                <c:pt idx="22">
                  <c:v>-8.6091327019232222E-2</c:v>
                </c:pt>
                <c:pt idx="23">
                  <c:v>-8.6380097750327234E-2</c:v>
                </c:pt>
                <c:pt idx="24">
                  <c:v>-8.7344999069867174E-2</c:v>
                </c:pt>
                <c:pt idx="25">
                  <c:v>-8.8171875612650261E-2</c:v>
                </c:pt>
                <c:pt idx="26">
                  <c:v>-8.8234209382798523E-2</c:v>
                </c:pt>
                <c:pt idx="27">
                  <c:v>-8.8377322630587896E-2</c:v>
                </c:pt>
                <c:pt idx="28">
                  <c:v>-8.9104973988237024E-2</c:v>
                </c:pt>
                <c:pt idx="29">
                  <c:v>-9.0031711775033135E-2</c:v>
                </c:pt>
                <c:pt idx="30">
                  <c:v>-9.3107056455307119E-2</c:v>
                </c:pt>
                <c:pt idx="31">
                  <c:v>-9.4071957774847059E-2</c:v>
                </c:pt>
                <c:pt idx="32">
                  <c:v>-9.4299030794672889E-2</c:v>
                </c:pt>
                <c:pt idx="33">
                  <c:v>-9.5298915352561353E-2</c:v>
                </c:pt>
                <c:pt idx="34">
                  <c:v>-9.6826728780072854E-2</c:v>
                </c:pt>
                <c:pt idx="35">
                  <c:v>-9.6996556500782913E-2</c:v>
                </c:pt>
                <c:pt idx="36">
                  <c:v>-9.819616354669744E-2</c:v>
                </c:pt>
                <c:pt idx="37">
                  <c:v>-9.8918090374434969E-2</c:v>
                </c:pt>
                <c:pt idx="38">
                  <c:v>-9.9122265274614485E-2</c:v>
                </c:pt>
                <c:pt idx="39">
                  <c:v>-9.9171241808302418E-2</c:v>
                </c:pt>
                <c:pt idx="40">
                  <c:v>-9.9173786043818671E-2</c:v>
                </c:pt>
                <c:pt idx="41">
                  <c:v>-9.9195412045706838E-2</c:v>
                </c:pt>
                <c:pt idx="42">
                  <c:v>-9.9238664049483186E-2</c:v>
                </c:pt>
                <c:pt idx="43">
                  <c:v>-0.10002864917728056</c:v>
                </c:pt>
                <c:pt idx="44">
                  <c:v>-0.10088796472289591</c:v>
                </c:pt>
                <c:pt idx="45">
                  <c:v>-0.1010660612090338</c:v>
                </c:pt>
                <c:pt idx="46">
                  <c:v>-0.10113093921469832</c:v>
                </c:pt>
                <c:pt idx="47">
                  <c:v>-0.10113602768573082</c:v>
                </c:pt>
                <c:pt idx="48">
                  <c:v>-0.10119836145587909</c:v>
                </c:pt>
                <c:pt idx="49">
                  <c:v>-0.10122253169328352</c:v>
                </c:pt>
                <c:pt idx="50">
                  <c:v>-0.10124161345965543</c:v>
                </c:pt>
                <c:pt idx="51">
                  <c:v>-0.10188975745742156</c:v>
                </c:pt>
                <c:pt idx="52">
                  <c:v>-0.10189166563405874</c:v>
                </c:pt>
                <c:pt idx="53">
                  <c:v>-0.10194700275653731</c:v>
                </c:pt>
                <c:pt idx="54">
                  <c:v>-0.10194763881541638</c:v>
                </c:pt>
                <c:pt idx="55">
                  <c:v>-0.1019768975238533</c:v>
                </c:pt>
                <c:pt idx="56">
                  <c:v>-0.1021091977706986</c:v>
                </c:pt>
                <c:pt idx="57">
                  <c:v>-0.10215244977447495</c:v>
                </c:pt>
                <c:pt idx="58">
                  <c:v>-0.10216389883429811</c:v>
                </c:pt>
                <c:pt idx="59">
                  <c:v>-0.10280122983112014</c:v>
                </c:pt>
                <c:pt idx="60">
                  <c:v>-0.102969149375193</c:v>
                </c:pt>
                <c:pt idx="61">
                  <c:v>-0.10319304210062349</c:v>
                </c:pt>
                <c:pt idx="62">
                  <c:v>-0.10366118143561454</c:v>
                </c:pt>
                <c:pt idx="63">
                  <c:v>-0.10587721057027319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6E-47EB-A735-0B4B651A4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981296"/>
        <c:axId val="1"/>
      </c:scatterChart>
      <c:valAx>
        <c:axId val="683981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79104477611937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35820895522388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9812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3059701492537313E-2"/>
          <c:y val="0.9088076726258274"/>
          <c:w val="0.94776119402985071"/>
          <c:h val="0.971701084534244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180975</xdr:colOff>
      <xdr:row>0</xdr:row>
      <xdr:rowOff>0</xdr:rowOff>
    </xdr:from>
    <xdr:to>
      <xdr:col>26</xdr:col>
      <xdr:colOff>152400</xdr:colOff>
      <xdr:row>18</xdr:row>
      <xdr:rowOff>57150</xdr:rowOff>
    </xdr:to>
    <xdr:graphicFrame macro="">
      <xdr:nvGraphicFramePr>
        <xdr:cNvPr id="3077" name="Chart 1">
          <a:extLst>
            <a:ext uri="{FF2B5EF4-FFF2-40B4-BE49-F238E27FC236}">
              <a16:creationId xmlns:a16="http://schemas.microsoft.com/office/drawing/2014/main" id="{FD9682A1-C6E1-48C8-AF28-45478BE2F1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0</xdr:row>
      <xdr:rowOff>9525</xdr:rowOff>
    </xdr:from>
    <xdr:to>
      <xdr:col>17</xdr:col>
      <xdr:colOff>133350</xdr:colOff>
      <xdr:row>18</xdr:row>
      <xdr:rowOff>47625</xdr:rowOff>
    </xdr:to>
    <xdr:graphicFrame macro="">
      <xdr:nvGraphicFramePr>
        <xdr:cNvPr id="3078" name="Chart 2">
          <a:extLst>
            <a:ext uri="{FF2B5EF4-FFF2-40B4-BE49-F238E27FC236}">
              <a16:creationId xmlns:a16="http://schemas.microsoft.com/office/drawing/2014/main" id="{C002404E-1AEC-F5C1-4985-101067945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12</xdr:col>
      <xdr:colOff>447675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D6820BB-CD66-CE8A-C7F3-A54F75EB3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33" TargetMode="External"/><Relationship Id="rId18" Type="http://schemas.openxmlformats.org/officeDocument/2006/relationships/hyperlink" Target="http://www.konkoly.hu/cgi-bin/IBVS?5263" TargetMode="External"/><Relationship Id="rId26" Type="http://schemas.openxmlformats.org/officeDocument/2006/relationships/hyperlink" Target="http://www.konkoly.hu/cgi-bin/IBVS?5287" TargetMode="External"/><Relationship Id="rId39" Type="http://schemas.openxmlformats.org/officeDocument/2006/relationships/hyperlink" Target="http://www.konkoly.hu/cgi-bin/IBVS?5583" TargetMode="External"/><Relationship Id="rId21" Type="http://schemas.openxmlformats.org/officeDocument/2006/relationships/hyperlink" Target="http://www.bav-astro.de/sfs/BAVM_link.php?BAVMnr=152" TargetMode="External"/><Relationship Id="rId34" Type="http://schemas.openxmlformats.org/officeDocument/2006/relationships/hyperlink" Target="http://www.bav-astro.de/sfs/BAVM_link.php?BAVMnr=158" TargetMode="External"/><Relationship Id="rId42" Type="http://schemas.openxmlformats.org/officeDocument/2006/relationships/hyperlink" Target="http://www.konkoly.hu/cgi-bin/IBVS?5592" TargetMode="External"/><Relationship Id="rId47" Type="http://schemas.openxmlformats.org/officeDocument/2006/relationships/hyperlink" Target="http://www.konkoly.hu/cgi-bin/IBVS?5835" TargetMode="External"/><Relationship Id="rId50" Type="http://schemas.openxmlformats.org/officeDocument/2006/relationships/hyperlink" Target="http://www.aavso.org/sites/default/files/jaavso/v36n2/171.pdf" TargetMode="External"/><Relationship Id="rId55" Type="http://schemas.openxmlformats.org/officeDocument/2006/relationships/hyperlink" Target="http://www.konkoly.hu/cgi-bin/IBVS?5871" TargetMode="External"/><Relationship Id="rId63" Type="http://schemas.openxmlformats.org/officeDocument/2006/relationships/hyperlink" Target="http://www.konkoly.hu/cgi-bin/IBVS?5741" TargetMode="External"/><Relationship Id="rId68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4888" TargetMode="External"/><Relationship Id="rId2" Type="http://schemas.openxmlformats.org/officeDocument/2006/relationships/hyperlink" Target="http://www.konkoly.hu/cgi-bin/IBVS?4887" TargetMode="External"/><Relationship Id="rId16" Type="http://schemas.openxmlformats.org/officeDocument/2006/relationships/hyperlink" Target="http://www.konkoly.hu/cgi-bin/IBVS?5263" TargetMode="External"/><Relationship Id="rId29" Type="http://schemas.openxmlformats.org/officeDocument/2006/relationships/hyperlink" Target="http://www.konkoly.hu/cgi-bin/IBVS?5583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www.konkoly.hu/cgi-bin/IBVS?4887" TargetMode="External"/><Relationship Id="rId11" Type="http://schemas.openxmlformats.org/officeDocument/2006/relationships/hyperlink" Target="http://www.bav-astro.de/sfs/BAVM_link.php?BAVMnr=133" TargetMode="External"/><Relationship Id="rId24" Type="http://schemas.openxmlformats.org/officeDocument/2006/relationships/hyperlink" Target="http://var.astro.cz/oejv/issues/oejv0074.pdf" TargetMode="External"/><Relationship Id="rId32" Type="http://schemas.openxmlformats.org/officeDocument/2006/relationships/hyperlink" Target="http://www.bav-astro.de/sfs/BAVM_link.php?BAVMnr=152" TargetMode="External"/><Relationship Id="rId37" Type="http://schemas.openxmlformats.org/officeDocument/2006/relationships/hyperlink" Target="http://www.konkoly.hu/cgi-bin/IBVS?5583" TargetMode="External"/><Relationship Id="rId40" Type="http://schemas.openxmlformats.org/officeDocument/2006/relationships/hyperlink" Target="http://www.konkoly.hu/cgi-bin/IBVS?5583" TargetMode="External"/><Relationship Id="rId45" Type="http://schemas.openxmlformats.org/officeDocument/2006/relationships/hyperlink" Target="http://www.bav-astro.de/sfs/BAVM_link.php?BAVMnr=183" TargetMode="External"/><Relationship Id="rId53" Type="http://schemas.openxmlformats.org/officeDocument/2006/relationships/hyperlink" Target="http://www.aavso.org/sites/default/files/jaavso/v36n2/171.pdf" TargetMode="External"/><Relationship Id="rId58" Type="http://schemas.openxmlformats.org/officeDocument/2006/relationships/hyperlink" Target="http://www.konkoly.hu/cgi-bin/IBVS?5992" TargetMode="External"/><Relationship Id="rId66" Type="http://schemas.openxmlformats.org/officeDocument/2006/relationships/hyperlink" Target="http://vsolj.cetus-net.org/no46.pdf" TargetMode="External"/><Relationship Id="rId5" Type="http://schemas.openxmlformats.org/officeDocument/2006/relationships/hyperlink" Target="http://www.konkoly.hu/cgi-bin/IBVS?4887" TargetMode="External"/><Relationship Id="rId15" Type="http://schemas.openxmlformats.org/officeDocument/2006/relationships/hyperlink" Target="http://www.bav-astro.de/sfs/BAVM_link.php?BAVMnr=133" TargetMode="External"/><Relationship Id="rId23" Type="http://schemas.openxmlformats.org/officeDocument/2006/relationships/hyperlink" Target="http://var.astro.cz/oejv/issues/oejv0074.pdf" TargetMode="External"/><Relationship Id="rId28" Type="http://schemas.openxmlformats.org/officeDocument/2006/relationships/hyperlink" Target="http://var.astro.cz/oejv/issues/oejv0074.pdf" TargetMode="External"/><Relationship Id="rId36" Type="http://schemas.openxmlformats.org/officeDocument/2006/relationships/hyperlink" Target="http://www.konkoly.hu/cgi-bin/IBVS?5583" TargetMode="External"/><Relationship Id="rId49" Type="http://schemas.openxmlformats.org/officeDocument/2006/relationships/hyperlink" Target="http://www.bav-astro.de/sfs/BAVM_link.php?BAVMnr=201" TargetMode="External"/><Relationship Id="rId57" Type="http://schemas.openxmlformats.org/officeDocument/2006/relationships/hyperlink" Target="http://www.aavso.org/sites/default/files/jaavso/v37n1/44.pdf" TargetMode="External"/><Relationship Id="rId61" Type="http://schemas.openxmlformats.org/officeDocument/2006/relationships/hyperlink" Target="http://www.bav-astro.de/sfs/BAVM_link.php?BAVMnr=118" TargetMode="External"/><Relationship Id="rId10" Type="http://schemas.openxmlformats.org/officeDocument/2006/relationships/hyperlink" Target="http://www.bav-astro.de/sfs/BAVM_link.php?BAVMnr=118" TargetMode="External"/><Relationship Id="rId19" Type="http://schemas.openxmlformats.org/officeDocument/2006/relationships/hyperlink" Target="http://www.bav-astro.de/sfs/BAVM_link.php?BAVMnr=152" TargetMode="External"/><Relationship Id="rId31" Type="http://schemas.openxmlformats.org/officeDocument/2006/relationships/hyperlink" Target="http://var.astro.cz/oejv/issues/oejv0074.pdf" TargetMode="External"/><Relationship Id="rId44" Type="http://schemas.openxmlformats.org/officeDocument/2006/relationships/hyperlink" Target="http://www.bav-astro.de/sfs/BAVM_link.php?BAVMnr=178" TargetMode="External"/><Relationship Id="rId52" Type="http://schemas.openxmlformats.org/officeDocument/2006/relationships/hyperlink" Target="http://www.konkoly.hu/cgi-bin/IBVS?5837" TargetMode="External"/><Relationship Id="rId60" Type="http://schemas.openxmlformats.org/officeDocument/2006/relationships/hyperlink" Target="http://www.konkoly.hu/cgi-bin/IBVS?6042" TargetMode="External"/><Relationship Id="rId65" Type="http://schemas.openxmlformats.org/officeDocument/2006/relationships/hyperlink" Target="http://www.konkoly.hu/cgi-bin/IBVS?5741" TargetMode="External"/><Relationship Id="rId4" Type="http://schemas.openxmlformats.org/officeDocument/2006/relationships/hyperlink" Target="http://www.konkoly.hu/cgi-bin/IBVS?4887" TargetMode="External"/><Relationship Id="rId9" Type="http://schemas.openxmlformats.org/officeDocument/2006/relationships/hyperlink" Target="http://www.konkoly.hu/cgi-bin/IBVS?4888" TargetMode="External"/><Relationship Id="rId14" Type="http://schemas.openxmlformats.org/officeDocument/2006/relationships/hyperlink" Target="http://www.bav-astro.de/sfs/BAVM_link.php?BAVMnr=133" TargetMode="External"/><Relationship Id="rId22" Type="http://schemas.openxmlformats.org/officeDocument/2006/relationships/hyperlink" Target="http://www.bav-astro.de/sfs/BAVM_link.php?BAVMnr=152" TargetMode="External"/><Relationship Id="rId27" Type="http://schemas.openxmlformats.org/officeDocument/2006/relationships/hyperlink" Target="http://var.astro.cz/oejv/issues/oejv0074.pdf" TargetMode="External"/><Relationship Id="rId30" Type="http://schemas.openxmlformats.org/officeDocument/2006/relationships/hyperlink" Target="http://var.astro.cz/oejv/issues/oejv0074.pdf" TargetMode="External"/><Relationship Id="rId35" Type="http://schemas.openxmlformats.org/officeDocument/2006/relationships/hyperlink" Target="http://www.konkoly.hu/cgi-bin/IBVS?5583" TargetMode="External"/><Relationship Id="rId43" Type="http://schemas.openxmlformats.org/officeDocument/2006/relationships/hyperlink" Target="http://var.astro.cz/oejv/issues/oejv0003.pdf" TargetMode="External"/><Relationship Id="rId48" Type="http://schemas.openxmlformats.org/officeDocument/2006/relationships/hyperlink" Target="http://www.bav-astro.de/sfs/BAVM_link.php?BAVMnr=201" TargetMode="External"/><Relationship Id="rId56" Type="http://schemas.openxmlformats.org/officeDocument/2006/relationships/hyperlink" Target="http://www.bav-astro.de/sfs/BAVM_link.php?BAVMnr=209" TargetMode="External"/><Relationship Id="rId64" Type="http://schemas.openxmlformats.org/officeDocument/2006/relationships/hyperlink" Target="http://www.konkoly.hu/cgi-bin/IBVS?5741" TargetMode="External"/><Relationship Id="rId8" Type="http://schemas.openxmlformats.org/officeDocument/2006/relationships/hyperlink" Target="http://www.bav-astro.de/sfs/BAVM_link.php?BAVMnr=118" TargetMode="External"/><Relationship Id="rId51" Type="http://schemas.openxmlformats.org/officeDocument/2006/relationships/hyperlink" Target="http://www.bav-astro.de/sfs/BAVM_link.php?BAVMnr=201" TargetMode="External"/><Relationship Id="rId3" Type="http://schemas.openxmlformats.org/officeDocument/2006/relationships/hyperlink" Target="http://www.konkoly.hu/cgi-bin/IBVS?4887" TargetMode="External"/><Relationship Id="rId12" Type="http://schemas.openxmlformats.org/officeDocument/2006/relationships/hyperlink" Target="http://www.bav-astro.de/sfs/BAVM_link.php?BAVMnr=133" TargetMode="External"/><Relationship Id="rId17" Type="http://schemas.openxmlformats.org/officeDocument/2006/relationships/hyperlink" Target="http://www.konkoly.hu/cgi-bin/IBVS?5263" TargetMode="External"/><Relationship Id="rId25" Type="http://schemas.openxmlformats.org/officeDocument/2006/relationships/hyperlink" Target="http://www.konkoly.hu/cgi-bin/IBVS?5287" TargetMode="External"/><Relationship Id="rId33" Type="http://schemas.openxmlformats.org/officeDocument/2006/relationships/hyperlink" Target="http://var.astro.cz/oejv/issues/oejv0074.pdf" TargetMode="External"/><Relationship Id="rId38" Type="http://schemas.openxmlformats.org/officeDocument/2006/relationships/hyperlink" Target="http://www.konkoly.hu/cgi-bin/IBVS?5583" TargetMode="External"/><Relationship Id="rId46" Type="http://schemas.openxmlformats.org/officeDocument/2006/relationships/hyperlink" Target="http://www.bav-astro.de/sfs/BAVM_link.php?BAVMnr=183" TargetMode="External"/><Relationship Id="rId59" Type="http://schemas.openxmlformats.org/officeDocument/2006/relationships/hyperlink" Target="http://www.konkoly.hu/cgi-bin/IBVS?6011" TargetMode="External"/><Relationship Id="rId67" Type="http://schemas.openxmlformats.org/officeDocument/2006/relationships/hyperlink" Target="http://vsolj.cetus-net.org/vsoljno50.pdf" TargetMode="External"/><Relationship Id="rId20" Type="http://schemas.openxmlformats.org/officeDocument/2006/relationships/hyperlink" Target="http://www.bav-astro.de/sfs/BAVM_link.php?BAVMnr=152" TargetMode="External"/><Relationship Id="rId41" Type="http://schemas.openxmlformats.org/officeDocument/2006/relationships/hyperlink" Target="http://www.konkoly.hu/cgi-bin/IBVS?5583" TargetMode="External"/><Relationship Id="rId54" Type="http://schemas.openxmlformats.org/officeDocument/2006/relationships/hyperlink" Target="http://www.aavso.org/sites/default/files/jaavso/v36n2/186.pdf" TargetMode="External"/><Relationship Id="rId62" Type="http://schemas.openxmlformats.org/officeDocument/2006/relationships/hyperlink" Target="http://www.konkoly.hu/cgi-bin/IBVS?56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2"/>
  <sheetViews>
    <sheetView tabSelected="1" workbookViewId="0">
      <pane xSplit="13" ySplit="22" topLeftCell="N26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20.5703125" style="1" customWidth="1"/>
    <col min="2" max="2" width="5.140625" style="1" customWidth="1"/>
    <col min="3" max="3" width="14.42578125" style="1" customWidth="1"/>
    <col min="4" max="4" width="9.7109375" style="1" customWidth="1"/>
    <col min="5" max="5" width="11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784</v>
      </c>
    </row>
    <row r="2" spans="1:6" s="39" customFormat="1" ht="12.95" customHeight="1">
      <c r="A2" s="39" t="s">
        <v>2</v>
      </c>
      <c r="B2" s="40" t="s">
        <v>851</v>
      </c>
      <c r="C2" s="39" t="s">
        <v>1</v>
      </c>
    </row>
    <row r="3" spans="1:6" s="39" customFormat="1" ht="12.95" customHeight="1">
      <c r="C3" s="41" t="s">
        <v>785</v>
      </c>
    </row>
    <row r="4" spans="1:6" s="39" customFormat="1" ht="12.95" customHeight="1">
      <c r="A4" s="42" t="s">
        <v>4</v>
      </c>
      <c r="C4" s="43">
        <v>29306.34</v>
      </c>
      <c r="D4" s="44">
        <v>0.47068100000000002</v>
      </c>
    </row>
    <row r="5" spans="1:6" s="39" customFormat="1" ht="12.95" customHeight="1">
      <c r="A5" s="45" t="s">
        <v>786</v>
      </c>
      <c r="C5" s="46">
        <v>-9.5</v>
      </c>
      <c r="D5" s="39" t="s">
        <v>787</v>
      </c>
    </row>
    <row r="6" spans="1:6" s="39" customFormat="1" ht="12.95" customHeight="1">
      <c r="A6" s="42" t="s">
        <v>5</v>
      </c>
    </row>
    <row r="7" spans="1:6" s="39" customFormat="1" ht="12.95" customHeight="1">
      <c r="A7" s="39" t="s">
        <v>6</v>
      </c>
      <c r="C7" s="39">
        <v>52500.440799999997</v>
      </c>
      <c r="D7" s="39" t="s">
        <v>850</v>
      </c>
    </row>
    <row r="8" spans="1:6" s="39" customFormat="1" ht="12.95" customHeight="1">
      <c r="A8" s="39" t="s">
        <v>7</v>
      </c>
      <c r="C8" s="39">
        <v>0.47067690000000001</v>
      </c>
      <c r="D8" s="39" t="s">
        <v>850</v>
      </c>
    </row>
    <row r="9" spans="1:6" s="39" customFormat="1" ht="12.95" customHeight="1">
      <c r="A9" s="47" t="s">
        <v>788</v>
      </c>
      <c r="B9" s="48">
        <v>200</v>
      </c>
      <c r="C9" s="49" t="str">
        <f>"F"&amp;B9</f>
        <v>F200</v>
      </c>
      <c r="D9" s="50" t="str">
        <f>"G"&amp;B9</f>
        <v>G200</v>
      </c>
    </row>
    <row r="10" spans="1:6" s="39" customFormat="1" ht="12.95" customHeight="1">
      <c r="C10" s="51" t="s">
        <v>8</v>
      </c>
      <c r="D10" s="51" t="s">
        <v>9</v>
      </c>
    </row>
    <row r="11" spans="1:6" s="39" customFormat="1" ht="12.95" customHeight="1">
      <c r="A11" s="39" t="s">
        <v>10</v>
      </c>
      <c r="C11" s="50">
        <f ca="1">INTERCEPT(INDIRECT($D$9):G984,INDIRECT($C$9):F984)</f>
        <v>-2.9355941170155723E-3</v>
      </c>
      <c r="D11" s="52"/>
    </row>
    <row r="12" spans="1:6" s="39" customFormat="1" ht="12.95" customHeight="1">
      <c r="A12" s="39" t="s">
        <v>11</v>
      </c>
      <c r="C12" s="50">
        <f ca="1">SLOPE(INDIRECT($D$9):G984,INDIRECT($C$9):F984)</f>
        <v>1.1681640408713859E-6</v>
      </c>
      <c r="D12" s="52"/>
      <c r="E12" s="86" t="s">
        <v>846</v>
      </c>
      <c r="F12" s="87" t="s">
        <v>849</v>
      </c>
    </row>
    <row r="13" spans="1:6" s="39" customFormat="1" ht="12.95" customHeight="1">
      <c r="A13" s="39" t="s">
        <v>12</v>
      </c>
      <c r="C13" s="52" t="s">
        <v>13</v>
      </c>
      <c r="E13" s="84" t="s">
        <v>789</v>
      </c>
      <c r="F13" s="88">
        <v>1</v>
      </c>
    </row>
    <row r="14" spans="1:6" s="39" customFormat="1" ht="12.95" customHeight="1">
      <c r="E14" s="84" t="s">
        <v>790</v>
      </c>
      <c r="F14" s="89">
        <f ca="1">NOW()+15018.5+$C$5/24</f>
        <v>60581.739673495365</v>
      </c>
    </row>
    <row r="15" spans="1:6" s="39" customFormat="1" ht="12.95" customHeight="1">
      <c r="A15" s="42" t="s">
        <v>15</v>
      </c>
      <c r="C15" s="53">
        <f ca="1">(C7+C11)+(C8+C12)*INT(MAX(F21:F3525))</f>
        <v>60339.58108967798</v>
      </c>
      <c r="E15" s="84" t="s">
        <v>792</v>
      </c>
      <c r="F15" s="89">
        <f ca="1">ROUND(2*($F$14-$C$7)/$C$8,0)/2+$F$13</f>
        <v>17170.5</v>
      </c>
    </row>
    <row r="16" spans="1:6" s="39" customFormat="1" ht="12.95" customHeight="1">
      <c r="A16" s="42" t="s">
        <v>16</v>
      </c>
      <c r="C16" s="53">
        <f ca="1">+C8+C12</f>
        <v>0.4706780681640409</v>
      </c>
      <c r="E16" s="84" t="s">
        <v>793</v>
      </c>
      <c r="F16" s="89">
        <f ca="1">ROUND(2*($F$14-$C$15)/$C$16,0)/2+$F$13</f>
        <v>515.5</v>
      </c>
    </row>
    <row r="17" spans="1:21" s="39" customFormat="1" ht="12.95" customHeight="1">
      <c r="A17" s="47" t="s">
        <v>791</v>
      </c>
      <c r="C17" s="39">
        <f>COUNT(C21:C2183)</f>
        <v>256</v>
      </c>
      <c r="E17" s="84" t="s">
        <v>847</v>
      </c>
      <c r="F17" s="90">
        <f ca="1">+$C$15+$C$16*$F$16-15018.5-$C$5/24</f>
        <v>45564.11146714988</v>
      </c>
    </row>
    <row r="18" spans="1:21" s="39" customFormat="1" ht="12.95" customHeight="1">
      <c r="A18" s="42" t="s">
        <v>17</v>
      </c>
      <c r="C18" s="54">
        <f ca="1">+C15</f>
        <v>60339.58108967798</v>
      </c>
      <c r="D18" s="83">
        <f ca="1">+C16</f>
        <v>0.4706780681640409</v>
      </c>
      <c r="E18" s="85" t="s">
        <v>848</v>
      </c>
      <c r="F18" s="91">
        <f ca="1">+($C$15+$C$16*$F$16)-($C$16/2)-15018.5-$C$5/24</f>
        <v>45563.8761281158</v>
      </c>
    </row>
    <row r="19" spans="1:21" s="39" customFormat="1" ht="12.95" customHeight="1">
      <c r="E19" s="47"/>
      <c r="F19" s="55"/>
    </row>
    <row r="20" spans="1:21" s="39" customFormat="1" ht="12.95" customHeight="1">
      <c r="A20" s="51" t="s">
        <v>18</v>
      </c>
      <c r="B20" s="51" t="s">
        <v>19</v>
      </c>
      <c r="C20" s="51" t="s">
        <v>20</v>
      </c>
      <c r="D20" s="51" t="s">
        <v>21</v>
      </c>
      <c r="E20" s="51" t="s">
        <v>22</v>
      </c>
      <c r="F20" s="51" t="s">
        <v>23</v>
      </c>
      <c r="G20" s="51" t="s">
        <v>24</v>
      </c>
      <c r="H20" s="56" t="s">
        <v>55</v>
      </c>
      <c r="I20" s="56" t="s">
        <v>58</v>
      </c>
      <c r="J20" s="56" t="s">
        <v>52</v>
      </c>
      <c r="K20" s="56" t="s">
        <v>50</v>
      </c>
      <c r="L20" s="56" t="s">
        <v>794</v>
      </c>
      <c r="M20" s="56" t="s">
        <v>795</v>
      </c>
      <c r="N20" s="56" t="s">
        <v>796</v>
      </c>
      <c r="O20" s="56" t="s">
        <v>32</v>
      </c>
      <c r="P20" s="56" t="s">
        <v>33</v>
      </c>
      <c r="Q20" s="51" t="s">
        <v>34</v>
      </c>
      <c r="U20" s="92" t="s">
        <v>852</v>
      </c>
    </row>
    <row r="21" spans="1:21" s="39" customFormat="1" ht="12.95" customHeight="1">
      <c r="A21" s="57" t="s">
        <v>797</v>
      </c>
      <c r="C21" s="58">
        <v>14718.26</v>
      </c>
      <c r="D21" s="58"/>
      <c r="E21" s="39">
        <f>+(C21-C$7)/C$8</f>
        <v>-80272.009949925297</v>
      </c>
      <c r="F21" s="39">
        <f>ROUND(2*E21,0)/2</f>
        <v>-80272</v>
      </c>
      <c r="G21" s="39">
        <f>+C21-(C$7+F21*C$8)</f>
        <v>-4.6831999952701153E-3</v>
      </c>
      <c r="H21" s="39">
        <f>G21</f>
        <v>-4.6831999952701153E-3</v>
      </c>
      <c r="Q21" s="59" t="s">
        <v>842</v>
      </c>
    </row>
    <row r="22" spans="1:21" s="39" customFormat="1" ht="12.95" customHeight="1">
      <c r="A22" s="60" t="s">
        <v>798</v>
      </c>
      <c r="C22" s="58">
        <v>25235.471000000001</v>
      </c>
      <c r="D22" s="58"/>
      <c r="E22" s="39">
        <f>+(C22-C$7)/C$8</f>
        <v>-57927.146626486225</v>
      </c>
      <c r="F22" s="39">
        <f>ROUND(2*E22,0)/2</f>
        <v>-57927</v>
      </c>
      <c r="G22" s="39">
        <f>+C22-(C$7+F22*C$8)</f>
        <v>-6.901369999468443E-2</v>
      </c>
      <c r="H22" s="39">
        <f>G22</f>
        <v>-6.901369999468443E-2</v>
      </c>
      <c r="Q22" s="59">
        <f>+C22-15018.5</f>
        <v>10216.971000000001</v>
      </c>
    </row>
    <row r="23" spans="1:21" s="39" customFormat="1" ht="12.95" customHeight="1">
      <c r="A23" s="60" t="s">
        <v>798</v>
      </c>
      <c r="C23" s="58">
        <v>25272.366000000002</v>
      </c>
      <c r="D23" s="58"/>
      <c r="E23" s="39">
        <f>+(C23-C$7)/C$8</f>
        <v>-57848.75952059681</v>
      </c>
      <c r="F23" s="39">
        <f>ROUND(2*E23,0)/2</f>
        <v>-57849</v>
      </c>
      <c r="G23" s="39">
        <f>+C23-(C$7+F23*C$8)</f>
        <v>0.11318810000739177</v>
      </c>
      <c r="H23" s="39">
        <f>G23</f>
        <v>0.11318810000739177</v>
      </c>
      <c r="Q23" s="59">
        <f>+C23-15018.5</f>
        <v>10253.866000000002</v>
      </c>
    </row>
    <row r="24" spans="1:21" s="39" customFormat="1" ht="12.95" customHeight="1">
      <c r="A24" s="60" t="s">
        <v>798</v>
      </c>
      <c r="C24" s="58">
        <v>25329.345000000001</v>
      </c>
      <c r="D24" s="58"/>
      <c r="E24" s="39">
        <f>+(C24-C$7)/C$8</f>
        <v>-57727.701954355514</v>
      </c>
      <c r="F24" s="39">
        <f>ROUND(2*E24,0)/2</f>
        <v>-57727.5</v>
      </c>
      <c r="G24" s="39">
        <f>+C24-(C$7+F24*C$8)</f>
        <v>-9.5055249996221391E-2</v>
      </c>
      <c r="H24" s="39">
        <f>G24</f>
        <v>-9.5055249996221391E-2</v>
      </c>
      <c r="Q24" s="59">
        <f>+C24-15018.5</f>
        <v>10310.845000000001</v>
      </c>
    </row>
    <row r="25" spans="1:21" s="39" customFormat="1" ht="12.95" customHeight="1">
      <c r="A25" s="60" t="s">
        <v>798</v>
      </c>
      <c r="C25" s="58">
        <v>25502.596000000001</v>
      </c>
      <c r="D25" s="58"/>
      <c r="E25" s="39">
        <f>+(C25-C$7)/C$8</f>
        <v>-57359.612931928452</v>
      </c>
      <c r="F25" s="39">
        <f>ROUND(2*E25,0)/2</f>
        <v>-57359.5</v>
      </c>
      <c r="G25" s="39">
        <f>+C25-(C$7+F25*C$8)</f>
        <v>-5.3154449993598973E-2</v>
      </c>
      <c r="H25" s="39">
        <f>G25</f>
        <v>-5.3154449993598973E-2</v>
      </c>
      <c r="Q25" s="59">
        <f>+C25-15018.5</f>
        <v>10484.096000000001</v>
      </c>
    </row>
    <row r="26" spans="1:21" s="39" customFormat="1" ht="12.95" customHeight="1">
      <c r="A26" s="60" t="s">
        <v>798</v>
      </c>
      <c r="C26" s="58">
        <v>25622.406999999999</v>
      </c>
      <c r="D26" s="58"/>
      <c r="E26" s="39">
        <f>+(C26-C$7)/C$8</f>
        <v>-57105.062517408434</v>
      </c>
      <c r="F26" s="39">
        <f>ROUND(2*E26,0)/2</f>
        <v>-57105</v>
      </c>
      <c r="G26" s="39">
        <f>+C26-(C$7+F26*C$8)</f>
        <v>-2.9425499997159932E-2</v>
      </c>
      <c r="H26" s="39">
        <f>G26</f>
        <v>-2.9425499997159932E-2</v>
      </c>
      <c r="Q26" s="59">
        <f>+C26-15018.5</f>
        <v>10603.906999999999</v>
      </c>
    </row>
    <row r="27" spans="1:21" s="39" customFormat="1" ht="12.95" customHeight="1">
      <c r="A27" s="60" t="s">
        <v>798</v>
      </c>
      <c r="C27" s="58">
        <v>25643.373</v>
      </c>
      <c r="D27" s="58"/>
      <c r="E27" s="39">
        <f>+(C27-C$7)/C$8</f>
        <v>-57060.518160122148</v>
      </c>
      <c r="F27" s="39">
        <f>ROUND(2*E27,0)/2</f>
        <v>-57060.5</v>
      </c>
      <c r="G27" s="39">
        <f>+C27-(C$7+F27*C$8)</f>
        <v>-8.5475499981839675E-3</v>
      </c>
      <c r="H27" s="39">
        <f>G27</f>
        <v>-8.5475499981839675E-3</v>
      </c>
      <c r="Q27" s="59">
        <f>+C27-15018.5</f>
        <v>10624.873</v>
      </c>
    </row>
    <row r="28" spans="1:21" s="39" customFormat="1" ht="12.95" customHeight="1">
      <c r="A28" s="60" t="s">
        <v>798</v>
      </c>
      <c r="C28" s="58">
        <v>25649.456999999999</v>
      </c>
      <c r="D28" s="58"/>
      <c r="E28" s="39">
        <f>+(C28-C$7)/C$8</f>
        <v>-57047.59209555429</v>
      </c>
      <c r="F28" s="39">
        <f>ROUND(2*E28,0)/2</f>
        <v>-57047.5</v>
      </c>
      <c r="G28" s="39">
        <f>+C28-(C$7+F28*C$8)</f>
        <v>-4.3347249997168547E-2</v>
      </c>
      <c r="H28" s="39">
        <f>G28</f>
        <v>-4.3347249997168547E-2</v>
      </c>
      <c r="Q28" s="59">
        <f>+C28-15018.5</f>
        <v>10630.956999999999</v>
      </c>
    </row>
    <row r="29" spans="1:21" s="39" customFormat="1" ht="12.95" customHeight="1">
      <c r="A29" s="60" t="s">
        <v>798</v>
      </c>
      <c r="C29" s="58">
        <v>25651.38</v>
      </c>
      <c r="D29" s="58"/>
      <c r="E29" s="39">
        <f>+(C29-C$7)/C$8</f>
        <v>-57043.506490333377</v>
      </c>
      <c r="F29" s="39">
        <f>ROUND(2*E29,0)/2</f>
        <v>-57043.5</v>
      </c>
      <c r="G29" s="39">
        <f>+C29-(C$7+F29*C$8)</f>
        <v>-3.0548499962606002E-3</v>
      </c>
      <c r="H29" s="39">
        <f>G29</f>
        <v>-3.0548499962606002E-3</v>
      </c>
      <c r="Q29" s="59">
        <f>+C29-15018.5</f>
        <v>10632.880000000001</v>
      </c>
    </row>
    <row r="30" spans="1:21" s="39" customFormat="1" ht="12.95" customHeight="1">
      <c r="A30" s="60" t="s">
        <v>798</v>
      </c>
      <c r="C30" s="58">
        <v>25652.292000000001</v>
      </c>
      <c r="D30" s="58"/>
      <c r="E30" s="39">
        <f>+(C30-C$7)/C$8</f>
        <v>-57041.568855408019</v>
      </c>
      <c r="F30" s="39">
        <f>ROUND(2*E30,0)/2</f>
        <v>-57041.5</v>
      </c>
      <c r="G30" s="39">
        <f>+C30-(C$7+F30*C$8)</f>
        <v>-3.2408649993158178E-2</v>
      </c>
      <c r="H30" s="39">
        <f>G30</f>
        <v>-3.2408649993158178E-2</v>
      </c>
      <c r="Q30" s="59">
        <f>+C30-15018.5</f>
        <v>10633.792000000001</v>
      </c>
    </row>
    <row r="31" spans="1:21" s="39" customFormat="1" ht="12.95" customHeight="1">
      <c r="A31" s="60" t="s">
        <v>798</v>
      </c>
      <c r="C31" s="58">
        <v>25671.355</v>
      </c>
      <c r="D31" s="58"/>
      <c r="E31" s="39">
        <f>+(C31-C$7)/C$8</f>
        <v>-57001.06761134867</v>
      </c>
      <c r="F31" s="39">
        <f>ROUND(2*E31,0)/2</f>
        <v>-57001</v>
      </c>
      <c r="G31" s="39">
        <f>+C31-(C$7+F31*C$8)</f>
        <v>-3.1823099998291582E-2</v>
      </c>
      <c r="H31" s="39">
        <f>G31</f>
        <v>-3.1823099998291582E-2</v>
      </c>
      <c r="Q31" s="59">
        <f>+C31-15018.5</f>
        <v>10652.855</v>
      </c>
    </row>
    <row r="32" spans="1:21" s="39" customFormat="1" ht="12.95" customHeight="1">
      <c r="A32" s="60" t="s">
        <v>798</v>
      </c>
      <c r="C32" s="58">
        <v>25672.328000000001</v>
      </c>
      <c r="D32" s="58"/>
      <c r="E32" s="39">
        <f>+(C32-C$7)/C$8</f>
        <v>-56999.000375841679</v>
      </c>
      <c r="F32" s="39">
        <f>ROUND(2*E32,0)/2</f>
        <v>-56999</v>
      </c>
      <c r="G32" s="39">
        <f>+C32-(C$7+F32*C$8)</f>
        <v>-1.7689999367576092E-4</v>
      </c>
      <c r="H32" s="39">
        <f>G32</f>
        <v>-1.7689999367576092E-4</v>
      </c>
      <c r="Q32" s="59">
        <f>+C32-15018.5</f>
        <v>10653.828000000001</v>
      </c>
    </row>
    <row r="33" spans="1:17" s="39" customFormat="1" ht="12.95" customHeight="1">
      <c r="A33" s="60" t="s">
        <v>798</v>
      </c>
      <c r="C33" s="58">
        <v>26633.625</v>
      </c>
      <c r="D33" s="58"/>
      <c r="E33" s="39">
        <f>+(C33-C$7)/C$8</f>
        <v>-54956.629059127386</v>
      </c>
      <c r="F33" s="39">
        <f>ROUND(2*E33,0)/2</f>
        <v>-54956.5</v>
      </c>
      <c r="G33" s="39">
        <f>+C33-(C$7+F33*C$8)</f>
        <v>-6.0745149996364489E-2</v>
      </c>
      <c r="H33" s="39">
        <f>G33</f>
        <v>-6.0745149996364489E-2</v>
      </c>
      <c r="Q33" s="59">
        <f>+C33-15018.5</f>
        <v>11615.125</v>
      </c>
    </row>
    <row r="34" spans="1:17" s="39" customFormat="1" ht="12.95" customHeight="1">
      <c r="A34" s="60" t="s">
        <v>798</v>
      </c>
      <c r="C34" s="58">
        <v>28127.525000000001</v>
      </c>
      <c r="D34" s="58"/>
      <c r="E34" s="39">
        <f>+(C34-C$7)/C$8</f>
        <v>-51782.689569001566</v>
      </c>
      <c r="F34" s="39">
        <f>ROUND(2*E34,0)/2</f>
        <v>-51782.5</v>
      </c>
      <c r="G34" s="39">
        <f>+C34-(C$7+F34*C$8)</f>
        <v>-8.9225749994511716E-2</v>
      </c>
      <c r="H34" s="39">
        <f>G34</f>
        <v>-8.9225749994511716E-2</v>
      </c>
      <c r="Q34" s="59">
        <f>+C34-15018.5</f>
        <v>13109.025000000001</v>
      </c>
    </row>
    <row r="35" spans="1:17" s="39" customFormat="1" ht="12.95" customHeight="1">
      <c r="A35" s="60" t="s">
        <v>25</v>
      </c>
      <c r="C35" s="61">
        <v>29306.34</v>
      </c>
      <c r="D35" s="61" t="s">
        <v>13</v>
      </c>
      <c r="E35" s="39">
        <f>+(C35-C$7)/C$8</f>
        <v>-49278.17957499082</v>
      </c>
      <c r="F35" s="39">
        <f>ROUND(2*E35,0)/2</f>
        <v>-49278</v>
      </c>
      <c r="G35" s="39">
        <f>+C35-(C$7+F35*C$8)</f>
        <v>-8.4521799995854963E-2</v>
      </c>
      <c r="H35" s="39">
        <f>+G35</f>
        <v>-8.4521799995854963E-2</v>
      </c>
      <c r="Q35" s="59">
        <f>+C35-15018.5</f>
        <v>14287.84</v>
      </c>
    </row>
    <row r="36" spans="1:17" s="39" customFormat="1" ht="12.95" customHeight="1">
      <c r="A36" s="60" t="s">
        <v>797</v>
      </c>
      <c r="C36" s="58">
        <v>30079.23</v>
      </c>
      <c r="D36" s="58"/>
      <c r="E36" s="39">
        <f>+(C36-C$7)/C$8</f>
        <v>-47636.097713739502</v>
      </c>
      <c r="F36" s="39">
        <f>ROUND(2*E36,0)/2</f>
        <v>-47636</v>
      </c>
      <c r="G36" s="39">
        <f>+C36-(C$7+F36*C$8)</f>
        <v>-4.5991599996341392E-2</v>
      </c>
      <c r="H36" s="39">
        <f>G36</f>
        <v>-4.5991599996341392E-2</v>
      </c>
      <c r="Q36" s="59">
        <f>+C36-15018.5</f>
        <v>15060.73</v>
      </c>
    </row>
    <row r="37" spans="1:17" s="60" customFormat="1" ht="12.95" customHeight="1">
      <c r="A37" s="60" t="s">
        <v>798</v>
      </c>
      <c r="C37" s="62">
        <v>30705.538</v>
      </c>
      <c r="D37" s="62"/>
      <c r="E37" s="60">
        <f>+(C37-C$7)/C$8</f>
        <v>-46305.443925546366</v>
      </c>
      <c r="F37" s="60">
        <f>ROUND(2*E37,0)/2</f>
        <v>-46305.5</v>
      </c>
      <c r="G37" s="60">
        <f>+C37-(C$7+F37*C$8)</f>
        <v>2.6392950003355509E-2</v>
      </c>
      <c r="H37" s="60">
        <f>G37</f>
        <v>2.6392950003355509E-2</v>
      </c>
      <c r="Q37" s="63">
        <f>+C37-15018.5</f>
        <v>15687.038</v>
      </c>
    </row>
    <row r="38" spans="1:17" s="60" customFormat="1" ht="12.95" customHeight="1">
      <c r="A38" s="60" t="s">
        <v>798</v>
      </c>
      <c r="C38" s="62">
        <v>33570.580999999998</v>
      </c>
      <c r="D38" s="62"/>
      <c r="E38" s="60">
        <f>+(C38-C$7)/C$8</f>
        <v>-40218.374430527605</v>
      </c>
      <c r="F38" s="60">
        <f>ROUND(2*E38,0)/2</f>
        <v>-40218.5</v>
      </c>
      <c r="G38" s="60">
        <f>+C38-(C$7+F38*C$8)</f>
        <v>5.9102649996930268E-2</v>
      </c>
      <c r="H38" s="60">
        <f>G38</f>
        <v>5.9102649996930268E-2</v>
      </c>
      <c r="Q38" s="63">
        <f>+C38-15018.5</f>
        <v>18552.080999999998</v>
      </c>
    </row>
    <row r="39" spans="1:17" s="60" customFormat="1" ht="12.95" customHeight="1">
      <c r="A39" s="60" t="s">
        <v>798</v>
      </c>
      <c r="C39" s="62">
        <v>33922.629000000001</v>
      </c>
      <c r="D39" s="62"/>
      <c r="E39" s="60">
        <f>+(C39-C$7)/C$8</f>
        <v>-39470.4133557436</v>
      </c>
      <c r="F39" s="60">
        <f>ROUND(2*E39,0)/2</f>
        <v>-39470.5</v>
      </c>
      <c r="G39" s="60">
        <f>+C39-(C$7+F39*C$8)</f>
        <v>4.0781450006761588E-2</v>
      </c>
      <c r="H39" s="60">
        <f>G39</f>
        <v>4.0781450006761588E-2</v>
      </c>
      <c r="Q39" s="63">
        <f>+C39-15018.5</f>
        <v>18904.129000000001</v>
      </c>
    </row>
    <row r="40" spans="1:17" s="60" customFormat="1" ht="12.95" customHeight="1">
      <c r="A40" s="60" t="s">
        <v>798</v>
      </c>
      <c r="C40" s="62">
        <v>35757.625999999997</v>
      </c>
      <c r="D40" s="62"/>
      <c r="E40" s="60">
        <f>+(C40-C$7)/C$8</f>
        <v>-35571.779282136005</v>
      </c>
      <c r="F40" s="60">
        <f>ROUND(2*E40,0)/2</f>
        <v>-35572</v>
      </c>
      <c r="G40" s="60">
        <f>+C40-(C$7+F40*C$8)</f>
        <v>0.10388679999596206</v>
      </c>
      <c r="H40" s="60">
        <f>G40</f>
        <v>0.10388679999596206</v>
      </c>
      <c r="Q40" s="63">
        <f>+C40-15018.5</f>
        <v>20739.125999999997</v>
      </c>
    </row>
    <row r="41" spans="1:17" s="60" customFormat="1" ht="12.95" customHeight="1">
      <c r="A41" s="60" t="s">
        <v>798</v>
      </c>
      <c r="C41" s="62">
        <v>36114.624000000003</v>
      </c>
      <c r="D41" s="62"/>
      <c r="E41" s="60">
        <f>+(C41-C$7)/C$8</f>
        <v>-34813.301438842638</v>
      </c>
      <c r="F41" s="60">
        <f>ROUND(2*E41,0)/2</f>
        <v>-34813.5</v>
      </c>
      <c r="G41" s="60">
        <f>+C41-(C$7+F41*C$8)</f>
        <v>9.3458150011429098E-2</v>
      </c>
      <c r="H41" s="60">
        <f>G41</f>
        <v>9.3458150011429098E-2</v>
      </c>
      <c r="Q41" s="63">
        <f>+C41-15018.5</f>
        <v>21096.124000000003</v>
      </c>
    </row>
    <row r="42" spans="1:17" s="60" customFormat="1" ht="12.95" customHeight="1">
      <c r="A42" s="60" t="s">
        <v>798</v>
      </c>
      <c r="C42" s="62">
        <v>36163.563000000002</v>
      </c>
      <c r="D42" s="62"/>
      <c r="E42" s="60">
        <f>+(C42-C$7)/C$8</f>
        <v>-34709.325654180167</v>
      </c>
      <c r="F42" s="60">
        <f>ROUND(2*E42,0)/2</f>
        <v>-34709.5</v>
      </c>
      <c r="G42" s="60">
        <f>+C42-(C$7+F42*C$8)</f>
        <v>8.2060550004825927E-2</v>
      </c>
      <c r="H42" s="60">
        <f>G42</f>
        <v>8.2060550004825927E-2</v>
      </c>
      <c r="Q42" s="63">
        <f>+C42-15018.5</f>
        <v>21145.063000000002</v>
      </c>
    </row>
    <row r="43" spans="1:17" s="60" customFormat="1" ht="12.95" customHeight="1">
      <c r="A43" s="60" t="s">
        <v>798</v>
      </c>
      <c r="C43" s="62">
        <v>36607.408000000003</v>
      </c>
      <c r="D43" s="62"/>
      <c r="E43" s="60">
        <f>+(C43-C$7)/C$8</f>
        <v>-33766.332700839987</v>
      </c>
      <c r="F43" s="60">
        <f>ROUND(2*E43,0)/2</f>
        <v>-33766.5</v>
      </c>
      <c r="G43" s="60">
        <f>+C43-(C$7+F43*C$8)</f>
        <v>7.8743850004684646E-2</v>
      </c>
      <c r="H43" s="60">
        <f>G43</f>
        <v>7.8743850004684646E-2</v>
      </c>
      <c r="Q43" s="63">
        <f>+C43-15018.5</f>
        <v>21588.908000000003</v>
      </c>
    </row>
    <row r="44" spans="1:17" s="60" customFormat="1" ht="12.95" customHeight="1">
      <c r="A44" s="60" t="s">
        <v>798</v>
      </c>
      <c r="C44" s="62">
        <v>37588.610999999997</v>
      </c>
      <c r="D44" s="62"/>
      <c r="E44" s="60">
        <f>+(C44-C$7)/C$8</f>
        <v>-31681.66910252022</v>
      </c>
      <c r="F44" s="60">
        <f>ROUND(2*E44,0)/2</f>
        <v>-31681.5</v>
      </c>
      <c r="G44" s="60">
        <f>+C44-(C$7+F44*C$8)</f>
        <v>-7.9592649999540299E-2</v>
      </c>
      <c r="H44" s="60">
        <f>G44</f>
        <v>-7.9592649999540299E-2</v>
      </c>
      <c r="Q44" s="63">
        <f>+C44-15018.5</f>
        <v>22570.110999999997</v>
      </c>
    </row>
    <row r="45" spans="1:17" s="60" customFormat="1" ht="12.95" customHeight="1">
      <c r="A45" s="60" t="s">
        <v>798</v>
      </c>
      <c r="C45" s="62">
        <v>39531.337</v>
      </c>
      <c r="D45" s="62"/>
      <c r="E45" s="60">
        <f>+(C45-C$7)/C$8</f>
        <v>-27554.154027954202</v>
      </c>
      <c r="F45" s="60">
        <f>ROUND(2*E45,0)/2</f>
        <v>-27554</v>
      </c>
      <c r="G45" s="60">
        <f>+C45-(C$7+F45*C$8)</f>
        <v>-7.2497399996791501E-2</v>
      </c>
      <c r="H45" s="60">
        <f>G45</f>
        <v>-7.2497399996791501E-2</v>
      </c>
      <c r="Q45" s="63">
        <f>+C45-15018.5</f>
        <v>24512.837</v>
      </c>
    </row>
    <row r="46" spans="1:17" s="60" customFormat="1" ht="12.95" customHeight="1">
      <c r="A46" s="60" t="s">
        <v>798</v>
      </c>
      <c r="C46" s="62">
        <v>39876.360999999997</v>
      </c>
      <c r="D46" s="62"/>
      <c r="E46" s="60">
        <f>+(C46-C$7)/C$8</f>
        <v>-26821.116141454997</v>
      </c>
      <c r="F46" s="60">
        <f>ROUND(2*E46,0)/2</f>
        <v>-26821</v>
      </c>
      <c r="G46" s="60">
        <f>+C46-(C$7+F46*C$8)</f>
        <v>-5.4665099996782374E-2</v>
      </c>
      <c r="H46" s="60">
        <f>G46</f>
        <v>-5.4665099996782374E-2</v>
      </c>
      <c r="Q46" s="63">
        <f>+C46-15018.5</f>
        <v>24857.860999999997</v>
      </c>
    </row>
    <row r="47" spans="1:17" s="60" customFormat="1" ht="12.95" customHeight="1">
      <c r="A47" s="60" t="s">
        <v>799</v>
      </c>
      <c r="C47" s="62">
        <v>43069.887499999997</v>
      </c>
      <c r="D47" s="62"/>
      <c r="E47" s="60">
        <f>+(C47-C$7)/C$8</f>
        <v>-20036.150701256</v>
      </c>
      <c r="F47" s="60">
        <f>ROUND(2*E47,0)/2</f>
        <v>-20036</v>
      </c>
      <c r="G47" s="60">
        <f>+C47-(C$7+F47*C$8)</f>
        <v>-7.0931599999312311E-2</v>
      </c>
      <c r="H47" s="60">
        <f>G47</f>
        <v>-7.0931599999312311E-2</v>
      </c>
      <c r="Q47" s="63">
        <f>+C47-15018.5</f>
        <v>28051.387499999997</v>
      </c>
    </row>
    <row r="48" spans="1:17" s="60" customFormat="1" ht="12.95" customHeight="1">
      <c r="A48" s="60" t="s">
        <v>3</v>
      </c>
      <c r="C48" s="32">
        <v>43069.913999999997</v>
      </c>
      <c r="D48" s="32"/>
      <c r="E48" s="60">
        <f>+(C48-C$7)/C$8</f>
        <v>-20036.094399363978</v>
      </c>
      <c r="F48" s="60">
        <f>ROUND(2*E48,0)/2</f>
        <v>-20036</v>
      </c>
      <c r="G48" s="60">
        <f>+C48-(C$7+F48*C$8)</f>
        <v>-4.4431599999370519E-2</v>
      </c>
      <c r="I48" s="60">
        <f>+G48</f>
        <v>-4.4431599999370519E-2</v>
      </c>
      <c r="Q48" s="63">
        <f>+C48-15018.5</f>
        <v>28051.413999999997</v>
      </c>
    </row>
    <row r="49" spans="1:17" s="60" customFormat="1" ht="12.95" customHeight="1">
      <c r="A49" s="60" t="s">
        <v>3</v>
      </c>
      <c r="C49" s="32">
        <v>43083.794000000002</v>
      </c>
      <c r="D49" s="32"/>
      <c r="E49" s="60">
        <f>+(C49-C$7)/C$8</f>
        <v>-20006.604955543804</v>
      </c>
      <c r="F49" s="60">
        <f>ROUND(2*E49,0)/2</f>
        <v>-20006.5</v>
      </c>
      <c r="G49" s="60">
        <f>+C49-(C$7+F49*C$8)</f>
        <v>-4.9400149997381959E-2</v>
      </c>
      <c r="I49" s="60">
        <f>+G49</f>
        <v>-4.9400149997381959E-2</v>
      </c>
      <c r="Q49" s="63">
        <f>+C49-15018.5</f>
        <v>28065.294000000002</v>
      </c>
    </row>
    <row r="50" spans="1:17" s="60" customFormat="1" ht="12.95" customHeight="1">
      <c r="A50" s="60" t="s">
        <v>3</v>
      </c>
      <c r="C50" s="32">
        <v>43100.728999999999</v>
      </c>
      <c r="D50" s="32"/>
      <c r="E50" s="60">
        <f>+(C50-C$7)/C$8</f>
        <v>-19970.624859643627</v>
      </c>
      <c r="F50" s="60">
        <f>ROUND(2*E50,0)/2</f>
        <v>-19970.5</v>
      </c>
      <c r="G50" s="60">
        <f>+C50-(C$7+F50*C$8)</f>
        <v>-5.8768549999513198E-2</v>
      </c>
      <c r="I50" s="60">
        <f>+G50</f>
        <v>-5.8768549999513198E-2</v>
      </c>
      <c r="Q50" s="63">
        <f>+C50-15018.5</f>
        <v>28082.228999999999</v>
      </c>
    </row>
    <row r="51" spans="1:17" s="60" customFormat="1" ht="12.95" customHeight="1">
      <c r="A51" s="60" t="s">
        <v>3</v>
      </c>
      <c r="C51" s="32">
        <v>43100.976000000002</v>
      </c>
      <c r="D51" s="32"/>
      <c r="E51" s="60">
        <f>+(C51-C$7)/C$8</f>
        <v>-19970.100083518002</v>
      </c>
      <c r="F51" s="60">
        <f>ROUND(2*E51,0)/2</f>
        <v>-19970</v>
      </c>
      <c r="G51" s="60">
        <f>+C51-(C$7+F51*C$8)</f>
        <v>-4.7106999998504762E-2</v>
      </c>
      <c r="I51" s="60">
        <f>+G51</f>
        <v>-4.7106999998504762E-2</v>
      </c>
      <c r="Q51" s="63">
        <f>+C51-15018.5</f>
        <v>28082.476000000002</v>
      </c>
    </row>
    <row r="52" spans="1:17" s="60" customFormat="1" ht="12.95" customHeight="1">
      <c r="A52" s="60" t="s">
        <v>3</v>
      </c>
      <c r="C52" s="32">
        <v>43112.728000000003</v>
      </c>
      <c r="D52" s="32"/>
      <c r="E52" s="60">
        <f>+(C52-C$7)/C$8</f>
        <v>-19945.131787857008</v>
      </c>
      <c r="F52" s="60">
        <f>ROUND(2*E52,0)/2</f>
        <v>-19945</v>
      </c>
      <c r="G52" s="60">
        <f>+C52-(C$7+F52*C$8)</f>
        <v>-6.2029499997152016E-2</v>
      </c>
      <c r="I52" s="60">
        <f>+G52</f>
        <v>-6.2029499997152016E-2</v>
      </c>
      <c r="Q52" s="63">
        <f>+C52-15018.5</f>
        <v>28094.228000000003</v>
      </c>
    </row>
    <row r="53" spans="1:17" s="60" customFormat="1" ht="12.95" customHeight="1">
      <c r="A53" s="60" t="s">
        <v>3</v>
      </c>
      <c r="C53" s="32">
        <v>43123.800999999999</v>
      </c>
      <c r="D53" s="32"/>
      <c r="E53" s="60">
        <f>+(C53-C$7)/C$8</f>
        <v>-19921.606095391544</v>
      </c>
      <c r="F53" s="60">
        <f>ROUND(2*E53,0)/2</f>
        <v>-19921.5</v>
      </c>
      <c r="G53" s="60">
        <f>+C53-(C$7+F53*C$8)</f>
        <v>-4.9936649993469473E-2</v>
      </c>
      <c r="I53" s="60">
        <f>+G53</f>
        <v>-4.9936649993469473E-2</v>
      </c>
      <c r="Q53" s="63">
        <f>+C53-15018.5</f>
        <v>28105.300999999999</v>
      </c>
    </row>
    <row r="54" spans="1:17" s="60" customFormat="1" ht="12.95" customHeight="1">
      <c r="A54" s="60" t="s">
        <v>3</v>
      </c>
      <c r="C54" s="32">
        <v>43131.79</v>
      </c>
      <c r="D54" s="32"/>
      <c r="E54" s="60">
        <f>+(C54-C$7)/C$8</f>
        <v>-19904.632668397357</v>
      </c>
      <c r="F54" s="60">
        <f>ROUND(2*E54,0)/2</f>
        <v>-19904.5</v>
      </c>
      <c r="G54" s="60">
        <f>+C54-(C$7+F54*C$8)</f>
        <v>-6.2443949995213188E-2</v>
      </c>
      <c r="I54" s="60">
        <f>+G54</f>
        <v>-6.2443949995213188E-2</v>
      </c>
      <c r="Q54" s="63">
        <f>+C54-15018.5</f>
        <v>28113.29</v>
      </c>
    </row>
    <row r="55" spans="1:17" s="39" customFormat="1" ht="12.95" customHeight="1">
      <c r="A55" s="64" t="s">
        <v>146</v>
      </c>
      <c r="B55" s="65" t="s">
        <v>36</v>
      </c>
      <c r="C55" s="66">
        <v>43165.678999999996</v>
      </c>
      <c r="D55" s="32"/>
      <c r="E55" s="60">
        <f>+(C55-C$7)/C$8</f>
        <v>-19832.632109202725</v>
      </c>
      <c r="F55" s="60">
        <f>ROUND(2*E55,0)/2</f>
        <v>-19832.5</v>
      </c>
      <c r="G55" s="60">
        <f>+C55-(C$7+F55*C$8)</f>
        <v>-6.2180749999242835E-2</v>
      </c>
      <c r="H55" s="60"/>
      <c r="I55" s="60">
        <f>+G55</f>
        <v>-6.2180749999242835E-2</v>
      </c>
      <c r="J55" s="60"/>
      <c r="L55" s="60"/>
      <c r="M55" s="60"/>
      <c r="N55" s="60"/>
      <c r="O55" s="60">
        <f ca="1">+C$11+C$12*F55</f>
        <v>-2.6103207457597331E-2</v>
      </c>
      <c r="P55" s="60"/>
      <c r="Q55" s="63">
        <f>+C55-15018.5</f>
        <v>28147.178999999996</v>
      </c>
    </row>
    <row r="56" spans="1:17" s="60" customFormat="1" ht="12.95" customHeight="1">
      <c r="A56" s="60" t="s">
        <v>3</v>
      </c>
      <c r="C56" s="32">
        <v>43165.679000000004</v>
      </c>
      <c r="D56" s="32"/>
      <c r="E56" s="60">
        <f>+(C56-C$7)/C$8</f>
        <v>-19832.63210920271</v>
      </c>
      <c r="F56" s="60">
        <f>ROUND(2*E56,0)/2</f>
        <v>-19832.5</v>
      </c>
      <c r="G56" s="60">
        <f>+C56-(C$7+F56*C$8)</f>
        <v>-6.2180749991966877E-2</v>
      </c>
      <c r="I56" s="60">
        <f>+G56</f>
        <v>-6.2180749991966877E-2</v>
      </c>
      <c r="Q56" s="63">
        <f>+C56-15018.5</f>
        <v>28147.179000000004</v>
      </c>
    </row>
    <row r="57" spans="1:17" s="60" customFormat="1" ht="12.95" customHeight="1">
      <c r="A57" s="60" t="s">
        <v>3</v>
      </c>
      <c r="C57" s="32">
        <v>43165.688000000002</v>
      </c>
      <c r="D57" s="32"/>
      <c r="E57" s="60">
        <f>+(C57-C$7)/C$8</f>
        <v>-19832.612987805423</v>
      </c>
      <c r="F57" s="60">
        <f>ROUND(2*E57,0)/2</f>
        <v>-19832.5</v>
      </c>
      <c r="G57" s="60">
        <f>+C57-(C$7+F57*C$8)</f>
        <v>-5.3180749993771315E-2</v>
      </c>
      <c r="I57" s="60">
        <f>+G57</f>
        <v>-5.3180749993771315E-2</v>
      </c>
      <c r="Q57" s="63">
        <f>+C57-15018.5</f>
        <v>28147.188000000002</v>
      </c>
    </row>
    <row r="58" spans="1:17" s="60" customFormat="1" ht="12.95" customHeight="1">
      <c r="A58" s="60" t="s">
        <v>3</v>
      </c>
      <c r="C58" s="32">
        <v>43436.800999999999</v>
      </c>
      <c r="D58" s="32"/>
      <c r="E58" s="60">
        <f>+(C58-C$7)/C$8</f>
        <v>-19256.606389648605</v>
      </c>
      <c r="F58" s="60">
        <f>ROUND(2*E58,0)/2</f>
        <v>-19256.5</v>
      </c>
      <c r="G58" s="60">
        <f>+C58-(C$7+F58*C$8)</f>
        <v>-5.0075150000338908E-2</v>
      </c>
      <c r="I58" s="60">
        <f>+G58</f>
        <v>-5.0075150000338908E-2</v>
      </c>
      <c r="Q58" s="63">
        <f>+C58-15018.5</f>
        <v>28418.300999999999</v>
      </c>
    </row>
    <row r="59" spans="1:17" s="60" customFormat="1" ht="12.95" customHeight="1">
      <c r="A59" s="60" t="s">
        <v>3</v>
      </c>
      <c r="C59" s="32">
        <v>43556.595999999998</v>
      </c>
      <c r="D59" s="32"/>
      <c r="E59" s="60">
        <f>+(C59-C$7)/C$8</f>
        <v>-19002.089968723765</v>
      </c>
      <c r="F59" s="60">
        <f>ROUND(2*E59,0)/2</f>
        <v>-19002</v>
      </c>
      <c r="G59" s="60">
        <f>+C59-(C$7+F59*C$8)</f>
        <v>-4.2346199996245559E-2</v>
      </c>
      <c r="I59" s="60">
        <f>+G59</f>
        <v>-4.2346199996245559E-2</v>
      </c>
      <c r="Q59" s="63">
        <f>+C59-15018.5</f>
        <v>28538.095999999998</v>
      </c>
    </row>
    <row r="60" spans="1:17" s="60" customFormat="1" ht="12.95" customHeight="1">
      <c r="A60" s="60" t="s">
        <v>3</v>
      </c>
      <c r="C60" s="32">
        <v>43571.637999999999</v>
      </c>
      <c r="D60" s="32"/>
      <c r="E60" s="60">
        <f>+(C60-C$7)/C$8</f>
        <v>-18970.131740053523</v>
      </c>
      <c r="F60" s="60">
        <f>ROUND(2*E60,0)/2</f>
        <v>-18970</v>
      </c>
      <c r="G60" s="60">
        <f>+C60-(C$7+F60*C$8)</f>
        <v>-6.200699999317294E-2</v>
      </c>
      <c r="I60" s="60">
        <f>+G60</f>
        <v>-6.200699999317294E-2</v>
      </c>
      <c r="Q60" s="63">
        <f>+C60-15018.5</f>
        <v>28553.137999999999</v>
      </c>
    </row>
    <row r="61" spans="1:17" s="60" customFormat="1" ht="12.95" customHeight="1">
      <c r="A61" s="60" t="s">
        <v>3</v>
      </c>
      <c r="C61" s="32">
        <v>43879.705000000002</v>
      </c>
      <c r="D61" s="32"/>
      <c r="E61" s="60">
        <f>+(C61-C$7)/C$8</f>
        <v>-18315.612684625048</v>
      </c>
      <c r="F61" s="60">
        <f>ROUND(2*E61,0)/2</f>
        <v>-18315.5</v>
      </c>
      <c r="G61" s="60">
        <f>+C61-(C$7+F61*C$8)</f>
        <v>-5.3038049998576753E-2</v>
      </c>
      <c r="I61" s="60">
        <f>+G61</f>
        <v>-5.3038049998576753E-2</v>
      </c>
      <c r="Q61" s="63">
        <f>+C61-15018.5</f>
        <v>28861.205000000002</v>
      </c>
    </row>
    <row r="62" spans="1:17" s="60" customFormat="1" ht="12.95" customHeight="1">
      <c r="A62" s="60" t="s">
        <v>798</v>
      </c>
      <c r="C62" s="62">
        <v>43933.374000000003</v>
      </c>
      <c r="D62" s="62"/>
      <c r="E62" s="60">
        <f>+(C62-C$7)/C$8</f>
        <v>-18201.587543386966</v>
      </c>
      <c r="F62" s="60">
        <f>ROUND(2*E62,0)/2</f>
        <v>-18201.5</v>
      </c>
      <c r="G62" s="60">
        <f>+C62-(C$7+F62*C$8)</f>
        <v>-4.1204649991414044E-2</v>
      </c>
      <c r="J62" s="60">
        <f>G62</f>
        <v>-4.1204649991414044E-2</v>
      </c>
      <c r="Q62" s="63">
        <f>+C62-15018.5</f>
        <v>28914.874000000003</v>
      </c>
    </row>
    <row r="63" spans="1:17" s="60" customFormat="1" ht="12.95" customHeight="1">
      <c r="A63" s="60" t="s">
        <v>3</v>
      </c>
      <c r="C63" s="32">
        <v>44133.873</v>
      </c>
      <c r="D63" s="32"/>
      <c r="E63" s="60">
        <f>+(C63-C$7)/C$8</f>
        <v>-17775.607428365398</v>
      </c>
      <c r="F63" s="60">
        <f>ROUND(2*E63,0)/2</f>
        <v>-17775.5</v>
      </c>
      <c r="G63" s="60">
        <f>+C63-(C$7+F63*C$8)</f>
        <v>-5.0564049997774418E-2</v>
      </c>
      <c r="I63" s="60">
        <f>+G63</f>
        <v>-5.0564049997774418E-2</v>
      </c>
      <c r="Q63" s="63">
        <f>+C63-15018.5</f>
        <v>29115.373</v>
      </c>
    </row>
    <row r="64" spans="1:17" s="60" customFormat="1" ht="12.95" customHeight="1">
      <c r="A64" s="60" t="s">
        <v>798</v>
      </c>
      <c r="C64" s="62">
        <v>44171.514999999999</v>
      </c>
      <c r="D64" s="62"/>
      <c r="E64" s="60">
        <f>+(C64-C$7)/C$8</f>
        <v>-17695.633246500936</v>
      </c>
      <c r="F64" s="60">
        <f>ROUND(2*E64,0)/2</f>
        <v>-17695.5</v>
      </c>
      <c r="G64" s="60">
        <f>+C64-(C$7+F64*C$8)</f>
        <v>-6.2716050000744872E-2</v>
      </c>
      <c r="J64" s="60">
        <f>G64</f>
        <v>-6.2716050000744872E-2</v>
      </c>
      <c r="Q64" s="63">
        <f>+C64-15018.5</f>
        <v>29153.014999999999</v>
      </c>
    </row>
    <row r="65" spans="1:17" s="60" customFormat="1" ht="12.95" customHeight="1">
      <c r="A65" s="60" t="s">
        <v>3</v>
      </c>
      <c r="C65" s="32">
        <v>44236.731</v>
      </c>
      <c r="D65" s="32"/>
      <c r="E65" s="60">
        <f>+(C65-C$7)/C$8</f>
        <v>-17557.075352540134</v>
      </c>
      <c r="F65" s="60">
        <f>ROUND(2*E65,0)/2</f>
        <v>-17557</v>
      </c>
      <c r="G65" s="60">
        <f>+C65-(C$7+F65*C$8)</f>
        <v>-3.5466699999233242E-2</v>
      </c>
      <c r="I65" s="60">
        <f>+G65</f>
        <v>-3.5466699999233242E-2</v>
      </c>
      <c r="Q65" s="63">
        <f>+C65-15018.5</f>
        <v>29218.231</v>
      </c>
    </row>
    <row r="66" spans="1:17" s="60" customFormat="1" ht="12.95" customHeight="1">
      <c r="A66" s="60" t="s">
        <v>798</v>
      </c>
      <c r="C66" s="62">
        <v>44254.389000000003</v>
      </c>
      <c r="D66" s="62"/>
      <c r="E66" s="60">
        <f>+(C66-C$7)/C$8</f>
        <v>-17519.55917105767</v>
      </c>
      <c r="F66" s="60">
        <f>ROUND(2*E66,0)/2</f>
        <v>-17519.5</v>
      </c>
      <c r="G66" s="60">
        <f>+C66-(C$7+F66*C$8)</f>
        <v>-2.7850449994730297E-2</v>
      </c>
      <c r="J66" s="60">
        <f>G66</f>
        <v>-2.7850449994730297E-2</v>
      </c>
      <c r="Q66" s="63">
        <f>+C66-15018.5</f>
        <v>29235.889000000003</v>
      </c>
    </row>
    <row r="67" spans="1:17" s="60" customFormat="1" ht="12.95" customHeight="1">
      <c r="A67" s="60" t="s">
        <v>798</v>
      </c>
      <c r="C67" s="62">
        <v>44256.481</v>
      </c>
      <c r="D67" s="62"/>
      <c r="E67" s="60">
        <f>+(C67-C$7)/C$8</f>
        <v>-17515.114508487663</v>
      </c>
      <c r="F67" s="60">
        <f>ROUND(2*E67,0)/2</f>
        <v>-17515</v>
      </c>
      <c r="G67" s="60">
        <f>+C67-(C$7+F67*C$8)</f>
        <v>-5.3896499994152691E-2</v>
      </c>
      <c r="J67" s="60">
        <f>G67</f>
        <v>-5.3896499994152691E-2</v>
      </c>
      <c r="Q67" s="63">
        <f>+C67-15018.5</f>
        <v>29237.981</v>
      </c>
    </row>
    <row r="68" spans="1:17" s="60" customFormat="1" ht="12.95" customHeight="1">
      <c r="A68" s="60" t="s">
        <v>3</v>
      </c>
      <c r="C68" s="32">
        <v>44520.775000000001</v>
      </c>
      <c r="D68" s="32"/>
      <c r="E68" s="60">
        <f>+(C68-C$7)/C$8</f>
        <v>-16953.595555677355</v>
      </c>
      <c r="F68" s="60">
        <f>ROUND(2*E68,0)/2</f>
        <v>-16953.5</v>
      </c>
      <c r="G68" s="60">
        <f>+C68-(C$7+F68*C$8)</f>
        <v>-4.4975849996262696E-2</v>
      </c>
      <c r="I68" s="60">
        <f>+G68</f>
        <v>-4.4975849996262696E-2</v>
      </c>
      <c r="Q68" s="63">
        <f>+C68-15018.5</f>
        <v>29502.275000000001</v>
      </c>
    </row>
    <row r="69" spans="1:17" s="60" customFormat="1" ht="12.95" customHeight="1">
      <c r="A69" s="60" t="s">
        <v>3</v>
      </c>
      <c r="C69" s="32">
        <v>44608.790999999997</v>
      </c>
      <c r="D69" s="32"/>
      <c r="E69" s="60">
        <f>+(C69-C$7)/C$8</f>
        <v>-16766.59678858257</v>
      </c>
      <c r="F69" s="60">
        <f>ROUND(2*E69,0)/2</f>
        <v>-16766.5</v>
      </c>
      <c r="G69" s="60">
        <f>+C69-(C$7+F69*C$8)</f>
        <v>-4.5556149998446926E-2</v>
      </c>
      <c r="I69" s="60">
        <f>+G69</f>
        <v>-4.5556149998446926E-2</v>
      </c>
      <c r="Q69" s="63">
        <f>+C69-15018.5</f>
        <v>29590.290999999997</v>
      </c>
    </row>
    <row r="70" spans="1:17" s="60" customFormat="1" ht="12.95" customHeight="1">
      <c r="A70" s="60" t="s">
        <v>3</v>
      </c>
      <c r="C70" s="32">
        <v>44634.682999999997</v>
      </c>
      <c r="D70" s="32"/>
      <c r="E70" s="60">
        <f>+(C70-C$7)/C$8</f>
        <v>-16711.586653179707</v>
      </c>
      <c r="F70" s="60">
        <f>ROUND(2*E70,0)/2</f>
        <v>-16711.5</v>
      </c>
      <c r="G70" s="60">
        <f>+C70-(C$7+F70*C$8)</f>
        <v>-4.0785650002362672E-2</v>
      </c>
      <c r="I70" s="60">
        <f>+G70</f>
        <v>-4.0785650002362672E-2</v>
      </c>
      <c r="Q70" s="63">
        <f>+C70-15018.5</f>
        <v>29616.182999999997</v>
      </c>
    </row>
    <row r="71" spans="1:17" s="60" customFormat="1" ht="12.95" customHeight="1">
      <c r="A71" s="60" t="s">
        <v>3</v>
      </c>
      <c r="C71" s="32">
        <v>44670.692000000003</v>
      </c>
      <c r="D71" s="32"/>
      <c r="E71" s="60">
        <f>+(C71-C$7)/C$8</f>
        <v>-16635.081942623474</v>
      </c>
      <c r="F71" s="60">
        <f>ROUND(2*E71,0)/2</f>
        <v>-16635</v>
      </c>
      <c r="G71" s="60">
        <f>+C71-(C$7+F71*C$8)</f>
        <v>-3.8568499992834404E-2</v>
      </c>
      <c r="I71" s="60">
        <f>+G71</f>
        <v>-3.8568499992834404E-2</v>
      </c>
      <c r="Q71" s="63">
        <f>+C71-15018.5</f>
        <v>29652.192000000003</v>
      </c>
    </row>
    <row r="72" spans="1:17" s="60" customFormat="1" ht="12.95" customHeight="1">
      <c r="A72" s="60" t="s">
        <v>3</v>
      </c>
      <c r="C72" s="32">
        <v>44957.809000000001</v>
      </c>
      <c r="D72" s="32"/>
      <c r="E72" s="60">
        <f>+(C72-C$7)/C$8</f>
        <v>-16025.073250886107</v>
      </c>
      <c r="F72" s="60">
        <f>ROUND(2*E72,0)/2</f>
        <v>-16025</v>
      </c>
      <c r="G72" s="60">
        <f>+C72-(C$7+F72*C$8)</f>
        <v>-3.4477499997592531E-2</v>
      </c>
      <c r="I72" s="60">
        <f>+G72</f>
        <v>-3.4477499997592531E-2</v>
      </c>
      <c r="Q72" s="63">
        <f>+C72-15018.5</f>
        <v>29939.309000000001</v>
      </c>
    </row>
    <row r="73" spans="1:17" s="60" customFormat="1" ht="12.95" customHeight="1">
      <c r="A73" s="60" t="s">
        <v>798</v>
      </c>
      <c r="C73" s="62">
        <v>44985.347000000002</v>
      </c>
      <c r="D73" s="62"/>
      <c r="E73" s="60">
        <f>+(C73-C$7)/C$8</f>
        <v>-15966.566024378921</v>
      </c>
      <c r="F73" s="60">
        <f>ROUND(2*E73,0)/2</f>
        <v>-15966.5</v>
      </c>
      <c r="G73" s="60">
        <f>+C73-(C$7+F73*C$8)</f>
        <v>-3.1076149993168656E-2</v>
      </c>
      <c r="J73" s="60">
        <f>G73</f>
        <v>-3.1076149993168656E-2</v>
      </c>
      <c r="Q73" s="63">
        <f>+C73-15018.5</f>
        <v>29966.847000000002</v>
      </c>
    </row>
    <row r="74" spans="1:17" s="60" customFormat="1" ht="12.95" customHeight="1">
      <c r="A74" s="60" t="s">
        <v>3</v>
      </c>
      <c r="C74" s="32">
        <v>45060.652000000002</v>
      </c>
      <c r="D74" s="32"/>
      <c r="E74" s="60">
        <f>+(C74-C$7)/C$8</f>
        <v>-15806.573044056326</v>
      </c>
      <c r="F74" s="60">
        <f>ROUND(2*E74,0)/2</f>
        <v>-15806.5</v>
      </c>
      <c r="G74" s="60">
        <f>+C74-(C$7+F74*C$8)</f>
        <v>-3.4380149998469278E-2</v>
      </c>
      <c r="I74" s="60">
        <f>+G74</f>
        <v>-3.4380149998469278E-2</v>
      </c>
      <c r="Q74" s="63">
        <f>+C74-15018.5</f>
        <v>30042.152000000002</v>
      </c>
    </row>
    <row r="75" spans="1:17" s="60" customFormat="1" ht="12.95" customHeight="1">
      <c r="A75" s="60" t="s">
        <v>3</v>
      </c>
      <c r="C75" s="32">
        <v>45298.805</v>
      </c>
      <c r="D75" s="32"/>
      <c r="E75" s="60">
        <f>+(C75-C$7)/C$8</f>
        <v>-15300.593251973905</v>
      </c>
      <c r="F75" s="60">
        <f>ROUND(2*E75,0)/2</f>
        <v>-15300.5</v>
      </c>
      <c r="G75" s="60">
        <f>+C75-(C$7+F75*C$8)</f>
        <v>-4.3891549998079427E-2</v>
      </c>
      <c r="I75" s="60">
        <f>+G75</f>
        <v>-4.3891549998079427E-2</v>
      </c>
      <c r="Q75" s="63">
        <f>+C75-15018.5</f>
        <v>30280.305</v>
      </c>
    </row>
    <row r="76" spans="1:17" s="60" customFormat="1" ht="12.95" customHeight="1">
      <c r="A76" s="60" t="s">
        <v>3</v>
      </c>
      <c r="C76" s="32">
        <v>45405.652000000002</v>
      </c>
      <c r="D76" s="32"/>
      <c r="E76" s="60">
        <f>+(C76-C$7)/C$8</f>
        <v>-15073.586147949887</v>
      </c>
      <c r="F76" s="60">
        <f>ROUND(2*E76,0)/2</f>
        <v>-15073.5</v>
      </c>
      <c r="G76" s="60">
        <f>+C76-(C$7+F76*C$8)</f>
        <v>-4.0547849996073637E-2</v>
      </c>
      <c r="I76" s="60">
        <f>+G76</f>
        <v>-4.0547849996073637E-2</v>
      </c>
      <c r="Q76" s="63">
        <f>+C76-15018.5</f>
        <v>30387.152000000002</v>
      </c>
    </row>
    <row r="77" spans="1:17" s="60" customFormat="1" ht="12.95" customHeight="1">
      <c r="A77" s="60" t="s">
        <v>798</v>
      </c>
      <c r="C77" s="62">
        <v>45676.529000000002</v>
      </c>
      <c r="D77" s="62"/>
      <c r="E77" s="60">
        <f>+(C77-C$7)/C$8</f>
        <v>-14498.080955321993</v>
      </c>
      <c r="F77" s="60">
        <f>ROUND(2*E77,0)/2</f>
        <v>-14498</v>
      </c>
      <c r="G77" s="60">
        <f>+C77-(C$7+F77*C$8)</f>
        <v>-3.8103799997770693E-2</v>
      </c>
      <c r="J77" s="60">
        <f>G77</f>
        <v>-3.8103799997770693E-2</v>
      </c>
      <c r="Q77" s="63">
        <f>+C77-15018.5</f>
        <v>30658.029000000002</v>
      </c>
    </row>
    <row r="78" spans="1:17" s="60" customFormat="1" ht="12.95" customHeight="1">
      <c r="A78" s="60" t="s">
        <v>3</v>
      </c>
      <c r="C78" s="32">
        <v>45762.665000000001</v>
      </c>
      <c r="D78" s="32"/>
      <c r="E78" s="60">
        <f>+(C78-C$7)/C$8</f>
        <v>-14315.076435661056</v>
      </c>
      <c r="F78" s="60">
        <f>ROUND(2*E78,0)/2</f>
        <v>-14315</v>
      </c>
      <c r="G78" s="60">
        <f>+C78-(C$7+F78*C$8)</f>
        <v>-3.5976499995740596E-2</v>
      </c>
      <c r="I78" s="60">
        <f>+G78</f>
        <v>-3.5976499995740596E-2</v>
      </c>
      <c r="Q78" s="63">
        <f>+C78-15018.5</f>
        <v>30744.165000000001</v>
      </c>
    </row>
    <row r="79" spans="1:17" s="60" customFormat="1" ht="12.95" customHeight="1">
      <c r="A79" s="60" t="s">
        <v>798</v>
      </c>
      <c r="C79" s="62">
        <v>46005.531999999999</v>
      </c>
      <c r="D79" s="62"/>
      <c r="E79" s="60">
        <f>+(C79-C$7)/C$8</f>
        <v>-13799.081280598213</v>
      </c>
      <c r="F79" s="60">
        <f>ROUND(2*E79,0)/2</f>
        <v>-13799</v>
      </c>
      <c r="G79" s="60">
        <f>+C79-(C$7+F79*C$8)</f>
        <v>-3.825689999939641E-2</v>
      </c>
      <c r="J79" s="60">
        <f>G79</f>
        <v>-3.825689999939641E-2</v>
      </c>
      <c r="Q79" s="63">
        <f>+C79-15018.5</f>
        <v>30987.031999999999</v>
      </c>
    </row>
    <row r="80" spans="1:17" s="60" customFormat="1" ht="12.95" customHeight="1">
      <c r="A80" s="60" t="s">
        <v>798</v>
      </c>
      <c r="C80" s="62">
        <v>46036.379000000001</v>
      </c>
      <c r="D80" s="62"/>
      <c r="E80" s="60">
        <f>+(C80-C$7)/C$8</f>
        <v>-13733.5437536875</v>
      </c>
      <c r="F80" s="60">
        <f>ROUND(2*E80,0)/2</f>
        <v>-13733.5</v>
      </c>
      <c r="G80" s="60">
        <f>+C80-(C$7+F80*C$8)</f>
        <v>-2.059384999301983E-2</v>
      </c>
      <c r="J80" s="60">
        <f>G80</f>
        <v>-2.059384999301983E-2</v>
      </c>
      <c r="Q80" s="63">
        <f>+C80-15018.5</f>
        <v>31017.879000000001</v>
      </c>
    </row>
    <row r="81" spans="1:31" s="60" customFormat="1" ht="12.95" customHeight="1">
      <c r="A81" s="60" t="s">
        <v>3</v>
      </c>
      <c r="C81" s="32">
        <v>46068.620999999999</v>
      </c>
      <c r="D81" s="32"/>
      <c r="E81" s="60">
        <f>+(C81-C$7)/C$8</f>
        <v>-13665.042410196884</v>
      </c>
      <c r="F81" s="60">
        <f>ROUND(2*E81,0)/2</f>
        <v>-13665</v>
      </c>
      <c r="G81" s="60">
        <f>+C81-(C$7+F81*C$8)</f>
        <v>-1.9961499994678888E-2</v>
      </c>
      <c r="I81" s="60">
        <f>+G81</f>
        <v>-1.9961499994678888E-2</v>
      </c>
      <c r="Q81" s="63">
        <f>+C81-15018.5</f>
        <v>31050.120999999999</v>
      </c>
    </row>
    <row r="82" spans="1:31" s="60" customFormat="1" ht="12.95" customHeight="1">
      <c r="A82" s="60" t="s">
        <v>3</v>
      </c>
      <c r="C82" s="32">
        <v>46091.661</v>
      </c>
      <c r="D82" s="32"/>
      <c r="E82" s="60">
        <f>+(C82-C$7)/C$8</f>
        <v>-13616.091633135164</v>
      </c>
      <c r="F82" s="60">
        <f>ROUND(2*E82,0)/2</f>
        <v>-13616</v>
      </c>
      <c r="G82" s="60">
        <f>+C82-(C$7+F82*C$8)</f>
        <v>-4.3129599995154422E-2</v>
      </c>
      <c r="I82" s="60">
        <f>+G82</f>
        <v>-4.3129599995154422E-2</v>
      </c>
      <c r="Q82" s="63">
        <f>+C82-15018.5</f>
        <v>31073.161</v>
      </c>
    </row>
    <row r="83" spans="1:31" s="60" customFormat="1" ht="12.95" customHeight="1">
      <c r="A83" s="60" t="s">
        <v>798</v>
      </c>
      <c r="C83" s="62">
        <v>46114.275999999998</v>
      </c>
      <c r="D83" s="62"/>
      <c r="E83" s="60">
        <f>+(C83-C$7)/C$8</f>
        <v>-13568.043810945466</v>
      </c>
      <c r="F83" s="60">
        <f>ROUND(2*E83,0)/2</f>
        <v>-13568</v>
      </c>
      <c r="G83" s="60">
        <f>+C83-(C$7+F83*C$8)</f>
        <v>-2.0620800001779571E-2</v>
      </c>
      <c r="J83" s="60">
        <f>G83</f>
        <v>-2.0620800001779571E-2</v>
      </c>
      <c r="Q83" s="63">
        <f>+C83-15018.5</f>
        <v>31095.775999999998</v>
      </c>
    </row>
    <row r="84" spans="1:31" s="60" customFormat="1" ht="12.95" customHeight="1">
      <c r="A84" s="60" t="s">
        <v>3</v>
      </c>
      <c r="C84" s="32">
        <v>46144.639999999999</v>
      </c>
      <c r="D84" s="32"/>
      <c r="E84" s="60">
        <f>+(C84-C$7)/C$8</f>
        <v>-13503.532465689303</v>
      </c>
      <c r="F84" s="60">
        <f>ROUND(2*E84,0)/2</f>
        <v>-13503.5</v>
      </c>
      <c r="G84" s="60">
        <f>+C84-(C$7+F84*C$8)</f>
        <v>-1.5280849998816848E-2</v>
      </c>
      <c r="I84" s="60">
        <f>+G84</f>
        <v>-1.5280849998816848E-2</v>
      </c>
      <c r="Q84" s="63">
        <f>+C84-15018.5</f>
        <v>31126.14</v>
      </c>
    </row>
    <row r="85" spans="1:31" s="60" customFormat="1" ht="12.95" customHeight="1">
      <c r="A85" s="60" t="s">
        <v>798</v>
      </c>
      <c r="C85" s="62">
        <v>46321.603999999999</v>
      </c>
      <c r="D85" s="62"/>
      <c r="E85" s="60">
        <f>+(C85-C$7)/C$8</f>
        <v>-13127.554804580375</v>
      </c>
      <c r="F85" s="60">
        <f>ROUND(2*E85,0)/2</f>
        <v>-13127.5</v>
      </c>
      <c r="G85" s="60">
        <f>+C85-(C$7+F85*C$8)</f>
        <v>-2.5795249996008351E-2</v>
      </c>
      <c r="J85" s="60">
        <f>G85</f>
        <v>-2.5795249996008351E-2</v>
      </c>
      <c r="Q85" s="63">
        <f>+C85-15018.5</f>
        <v>31303.103999999999</v>
      </c>
    </row>
    <row r="86" spans="1:31" s="60" customFormat="1" ht="12.95" customHeight="1">
      <c r="A86" s="60" t="s">
        <v>35</v>
      </c>
      <c r="B86" s="33" t="s">
        <v>36</v>
      </c>
      <c r="C86" s="32">
        <v>46413.870999999999</v>
      </c>
      <c r="D86" s="32"/>
      <c r="E86" s="60">
        <f>+(C86-C$7)/C$8</f>
        <v>-12931.524364165731</v>
      </c>
      <c r="F86" s="60">
        <f>ROUND(2*E86,0)/2</f>
        <v>-12931.5</v>
      </c>
      <c r="G86" s="60">
        <f>+C86-(C$7+F86*C$8)</f>
        <v>-1.146764999430161E-2</v>
      </c>
      <c r="I86" s="60">
        <f>+G86</f>
        <v>-1.146764999430161E-2</v>
      </c>
      <c r="Q86" s="63">
        <f>+C86-15018.5</f>
        <v>31395.370999999999</v>
      </c>
      <c r="AB86" s="60">
        <v>18</v>
      </c>
      <c r="AC86" s="60" t="s">
        <v>37</v>
      </c>
      <c r="AE86" s="60" t="s">
        <v>38</v>
      </c>
    </row>
    <row r="87" spans="1:31" s="60" customFormat="1" ht="12.95" customHeight="1">
      <c r="A87" s="60" t="s">
        <v>798</v>
      </c>
      <c r="C87" s="62">
        <v>46466.339</v>
      </c>
      <c r="D87" s="62"/>
      <c r="E87" s="60">
        <f>+(C87-C$7)/C$8</f>
        <v>-12820.050867165983</v>
      </c>
      <c r="F87" s="60">
        <f>ROUND(2*E87,0)/2</f>
        <v>-12820</v>
      </c>
      <c r="G87" s="60">
        <f>+C87-(C$7+F87*C$8)</f>
        <v>-2.3941999992530327E-2</v>
      </c>
      <c r="J87" s="60">
        <f>G87</f>
        <v>-2.3941999992530327E-2</v>
      </c>
      <c r="Q87" s="63">
        <f>+C87-15018.5</f>
        <v>31447.839</v>
      </c>
    </row>
    <row r="88" spans="1:31" s="60" customFormat="1" ht="12.95" customHeight="1">
      <c r="A88" s="60" t="s">
        <v>798</v>
      </c>
      <c r="C88" s="62">
        <v>46707.601000000002</v>
      </c>
      <c r="D88" s="62"/>
      <c r="E88" s="60">
        <f>+(C88-C$7)/C$8</f>
        <v>-12307.465694619799</v>
      </c>
      <c r="F88" s="60">
        <f>ROUND(2*E88,0)/2</f>
        <v>-12307.5</v>
      </c>
      <c r="G88" s="60">
        <f>+C88-(C$7+F88*C$8)</f>
        <v>1.6146750007465016E-2</v>
      </c>
      <c r="J88" s="60">
        <f>G88</f>
        <v>1.6146750007465016E-2</v>
      </c>
      <c r="Q88" s="63">
        <f>+C88-15018.5</f>
        <v>31689.101000000002</v>
      </c>
    </row>
    <row r="89" spans="1:31" s="60" customFormat="1" ht="12.95" customHeight="1">
      <c r="A89" s="60" t="s">
        <v>798</v>
      </c>
      <c r="C89" s="62">
        <v>46746.646000000001</v>
      </c>
      <c r="D89" s="62"/>
      <c r="E89" s="60">
        <f>+(C89-C$7)/C$8</f>
        <v>-12224.510699377845</v>
      </c>
      <c r="F89" s="60">
        <f>ROUND(2*E89,0)/2</f>
        <v>-12224.5</v>
      </c>
      <c r="G89" s="60">
        <f>+C89-(C$7+F89*C$8)</f>
        <v>-5.0359499946353026E-3</v>
      </c>
      <c r="J89" s="60">
        <f>G89</f>
        <v>-5.0359499946353026E-3</v>
      </c>
      <c r="Q89" s="63">
        <f>+C89-15018.5</f>
        <v>31728.146000000001</v>
      </c>
    </row>
    <row r="90" spans="1:31" s="60" customFormat="1" ht="12.95" customHeight="1">
      <c r="A90" s="60" t="s">
        <v>35</v>
      </c>
      <c r="B90" s="33"/>
      <c r="C90" s="32">
        <v>46756.762999999999</v>
      </c>
      <c r="D90" s="32"/>
      <c r="E90" s="60">
        <f>+(C90-C$7)/C$8</f>
        <v>-12203.016124224489</v>
      </c>
      <c r="F90" s="60">
        <f>ROUND(2*E90,0)/2</f>
        <v>-12203</v>
      </c>
      <c r="G90" s="60">
        <f>+C90-(C$7+F90*C$8)</f>
        <v>-7.5892999957432039E-3</v>
      </c>
      <c r="I90" s="60">
        <f>+G90</f>
        <v>-7.5892999957432039E-3</v>
      </c>
      <c r="Q90" s="63">
        <f>+C90-15018.5</f>
        <v>31738.262999999999</v>
      </c>
      <c r="AB90" s="60">
        <v>14</v>
      </c>
      <c r="AC90" s="60" t="s">
        <v>37</v>
      </c>
      <c r="AE90" s="60" t="s">
        <v>38</v>
      </c>
    </row>
    <row r="91" spans="1:31" s="60" customFormat="1" ht="12.95" customHeight="1">
      <c r="A91" s="60" t="s">
        <v>798</v>
      </c>
      <c r="C91" s="62">
        <v>46768.502999999997</v>
      </c>
      <c r="D91" s="62"/>
      <c r="E91" s="60">
        <f>+(C91-C$7)/C$8</f>
        <v>-12178.073323759887</v>
      </c>
      <c r="F91" s="60">
        <f>ROUND(2*E91,0)/2</f>
        <v>-12178</v>
      </c>
      <c r="G91" s="60">
        <f>+C91-(C$7+F91*C$8)</f>
        <v>-3.451179999683518E-2</v>
      </c>
      <c r="J91" s="60">
        <f>G91</f>
        <v>-3.451179999683518E-2</v>
      </c>
      <c r="Q91" s="63">
        <f>+C91-15018.5</f>
        <v>31750.002999999997</v>
      </c>
    </row>
    <row r="92" spans="1:31" s="60" customFormat="1" ht="12.95" customHeight="1">
      <c r="A92" s="60" t="s">
        <v>35</v>
      </c>
      <c r="B92" s="33" t="s">
        <v>36</v>
      </c>
      <c r="C92" s="32">
        <v>47894.629000000001</v>
      </c>
      <c r="D92" s="32"/>
      <c r="E92" s="60">
        <f>+(C92-C$7)/C$8</f>
        <v>-9785.5063632823185</v>
      </c>
      <c r="F92" s="60">
        <f>ROUND(2*E92,0)/2</f>
        <v>-9785.5</v>
      </c>
      <c r="G92" s="60">
        <f>+C92-(C$7+F92*C$8)</f>
        <v>-2.9950499956612475E-3</v>
      </c>
      <c r="I92" s="60">
        <f>+G92</f>
        <v>-2.9950499956612475E-3</v>
      </c>
      <c r="Q92" s="63">
        <f>+C92-15018.5</f>
        <v>32876.129000000001</v>
      </c>
      <c r="AB92" s="60">
        <v>16</v>
      </c>
      <c r="AC92" s="60" t="s">
        <v>37</v>
      </c>
      <c r="AE92" s="60" t="s">
        <v>38</v>
      </c>
    </row>
    <row r="93" spans="1:31" s="60" customFormat="1" ht="12.95" customHeight="1">
      <c r="A93" s="60" t="s">
        <v>800</v>
      </c>
      <c r="C93" s="62">
        <v>47918.406000000003</v>
      </c>
      <c r="D93" s="62"/>
      <c r="E93" s="60">
        <f>+(C93-C$7)/C$8</f>
        <v>-9734.9897562425394</v>
      </c>
      <c r="F93" s="60">
        <f>ROUND(2*E93,0)/2</f>
        <v>-9735</v>
      </c>
      <c r="G93" s="60">
        <f>+C93-(C$7+F93*C$8)</f>
        <v>4.8215000060736202E-3</v>
      </c>
      <c r="J93" s="60">
        <f>G93</f>
        <v>4.8215000060736202E-3</v>
      </c>
      <c r="Q93" s="63">
        <f>+C93-15018.5</f>
        <v>32899.906000000003</v>
      </c>
    </row>
    <row r="94" spans="1:31" s="60" customFormat="1" ht="12.95" customHeight="1">
      <c r="A94" s="60" t="s">
        <v>35</v>
      </c>
      <c r="B94" s="33"/>
      <c r="C94" s="32">
        <v>48251.644999999997</v>
      </c>
      <c r="D94" s="32"/>
      <c r="E94" s="60">
        <f>+(C94-C$7)/C$8</f>
        <v>-9026.990277194398</v>
      </c>
      <c r="F94" s="60">
        <f>ROUND(2*E94,0)/2</f>
        <v>-9027</v>
      </c>
      <c r="G94" s="60">
        <f>+C94-(C$7+F94*C$8)</f>
        <v>4.5763000016449951E-3</v>
      </c>
      <c r="I94" s="60">
        <f>+G94</f>
        <v>4.5763000016449951E-3</v>
      </c>
      <c r="Q94" s="63">
        <f>+C94-15018.5</f>
        <v>33233.144999999997</v>
      </c>
      <c r="AB94" s="60">
        <v>21</v>
      </c>
      <c r="AC94" s="60" t="s">
        <v>37</v>
      </c>
      <c r="AE94" s="60" t="s">
        <v>38</v>
      </c>
    </row>
    <row r="95" spans="1:31" s="60" customFormat="1" ht="12.95" customHeight="1">
      <c r="A95" s="60" t="s">
        <v>35</v>
      </c>
      <c r="B95" s="33" t="s">
        <v>36</v>
      </c>
      <c r="C95" s="32">
        <v>48335.661999999997</v>
      </c>
      <c r="D95" s="32"/>
      <c r="E95" s="60">
        <f>+(C95-C$7)/C$8</f>
        <v>-8848.487784295341</v>
      </c>
      <c r="F95" s="60">
        <f>ROUND(2*E95,0)/2</f>
        <v>-8848.5</v>
      </c>
      <c r="G95" s="60">
        <f>+C95-(C$7+F95*C$8)</f>
        <v>5.7496500012348406E-3</v>
      </c>
      <c r="I95" s="60">
        <f>+G95</f>
        <v>5.7496500012348406E-3</v>
      </c>
      <c r="Q95" s="63">
        <f>+C95-15018.5</f>
        <v>33317.161999999997</v>
      </c>
      <c r="AB95" s="60">
        <v>19</v>
      </c>
      <c r="AC95" s="60" t="s">
        <v>37</v>
      </c>
      <c r="AE95" s="60" t="s">
        <v>38</v>
      </c>
    </row>
    <row r="96" spans="1:31" s="60" customFormat="1" ht="12.95" customHeight="1">
      <c r="A96" s="60" t="s">
        <v>35</v>
      </c>
      <c r="B96" s="33" t="s">
        <v>36</v>
      </c>
      <c r="C96" s="32">
        <v>48705.627</v>
      </c>
      <c r="D96" s="32"/>
      <c r="E96" s="60">
        <f>+(C96-C$7)/C$8</f>
        <v>-8062.460256706875</v>
      </c>
      <c r="F96" s="60">
        <f>ROUND(2*E96,0)/2</f>
        <v>-8062.5</v>
      </c>
      <c r="G96" s="60">
        <f>+C96-(C$7+F96*C$8)</f>
        <v>1.8706250004470348E-2</v>
      </c>
      <c r="I96" s="60">
        <f>+G96</f>
        <v>1.8706250004470348E-2</v>
      </c>
      <c r="Q96" s="63">
        <f>+C96-15018.5</f>
        <v>33687.127</v>
      </c>
      <c r="AB96" s="60">
        <v>16</v>
      </c>
      <c r="AC96" s="60" t="s">
        <v>37</v>
      </c>
      <c r="AE96" s="60" t="s">
        <v>38</v>
      </c>
    </row>
    <row r="97" spans="1:31" s="60" customFormat="1" ht="12.95" customHeight="1">
      <c r="A97" s="60" t="s">
        <v>35</v>
      </c>
      <c r="B97" s="33" t="s">
        <v>36</v>
      </c>
      <c r="C97" s="32">
        <v>49270.902999999998</v>
      </c>
      <c r="D97" s="32"/>
      <c r="E97" s="60">
        <f>+(C97-C$7)/C$8</f>
        <v>-6861.4750373345241</v>
      </c>
      <c r="F97" s="60">
        <f>ROUND(2*E97,0)/2</f>
        <v>-6861.5</v>
      </c>
      <c r="G97" s="60">
        <f>+C97-(C$7+F97*C$8)</f>
        <v>1.1749350000172853E-2</v>
      </c>
      <c r="I97" s="60">
        <f>+G97</f>
        <v>1.1749350000172853E-2</v>
      </c>
      <c r="Q97" s="63">
        <f>+C97-15018.5</f>
        <v>34252.402999999998</v>
      </c>
      <c r="AB97" s="60">
        <v>16</v>
      </c>
      <c r="AC97" s="60" t="s">
        <v>37</v>
      </c>
      <c r="AE97" s="60" t="s">
        <v>38</v>
      </c>
    </row>
    <row r="98" spans="1:31" s="60" customFormat="1" ht="12.95" customHeight="1">
      <c r="A98" s="60" t="s">
        <v>35</v>
      </c>
      <c r="B98" s="33"/>
      <c r="C98" s="32">
        <v>49333.741999999998</v>
      </c>
      <c r="D98" s="32"/>
      <c r="E98" s="60">
        <f>+(C98-C$7)/C$8</f>
        <v>-6727.9673168579084</v>
      </c>
      <c r="F98" s="60">
        <f>ROUND(2*E98,0)/2</f>
        <v>-6728</v>
      </c>
      <c r="G98" s="60">
        <f>+C98-(C$7+F98*C$8)</f>
        <v>1.538319999963278E-2</v>
      </c>
      <c r="I98" s="60">
        <f>+G98</f>
        <v>1.538319999963278E-2</v>
      </c>
      <c r="Q98" s="63">
        <f>+C98-15018.5</f>
        <v>34315.241999999998</v>
      </c>
      <c r="AB98" s="60">
        <v>15</v>
      </c>
      <c r="AC98" s="60" t="s">
        <v>37</v>
      </c>
      <c r="AE98" s="60" t="s">
        <v>38</v>
      </c>
    </row>
    <row r="99" spans="1:31" s="60" customFormat="1" ht="12.95" customHeight="1">
      <c r="A99" s="60" t="s">
        <v>35</v>
      </c>
      <c r="B99" s="33"/>
      <c r="C99" s="32">
        <v>49777.584000000003</v>
      </c>
      <c r="D99" s="32"/>
      <c r="E99" s="60">
        <f>+(C99-C$7)/C$8</f>
        <v>-5784.9807373168178</v>
      </c>
      <c r="F99" s="60">
        <f>ROUND(2*E99,0)/2</f>
        <v>-5785</v>
      </c>
      <c r="G99" s="60">
        <f>+C99-(C$7+F99*C$8)</f>
        <v>9.0665000025182962E-3</v>
      </c>
      <c r="I99" s="60">
        <f>+G99</f>
        <v>9.0665000025182962E-3</v>
      </c>
      <c r="Q99" s="63">
        <f>+C99-15018.5</f>
        <v>34759.084000000003</v>
      </c>
      <c r="AB99" s="60">
        <v>12</v>
      </c>
      <c r="AC99" s="60" t="s">
        <v>37</v>
      </c>
      <c r="AE99" s="60" t="s">
        <v>38</v>
      </c>
    </row>
    <row r="100" spans="1:31" s="60" customFormat="1" ht="12.95" customHeight="1">
      <c r="A100" s="32" t="s">
        <v>801</v>
      </c>
      <c r="B100" s="33"/>
      <c r="C100" s="32">
        <v>49935.55</v>
      </c>
      <c r="D100" s="32" t="s">
        <v>58</v>
      </c>
      <c r="E100" s="60">
        <f>+(C100-C$7)/C$8</f>
        <v>-5449.3662212868185</v>
      </c>
      <c r="F100" s="60">
        <f>ROUND(2*E100,0)/2</f>
        <v>-5449.5</v>
      </c>
      <c r="O100" s="60">
        <f ca="1">+C$11+C$12*F100</f>
        <v>-9.30150405774419E-3</v>
      </c>
      <c r="Q100" s="63">
        <f>+C100-15018.5</f>
        <v>34917.050000000003</v>
      </c>
      <c r="U100" s="50">
        <v>2.3546513162727933E-2</v>
      </c>
    </row>
    <row r="101" spans="1:31" s="60" customFormat="1" ht="12.95" customHeight="1">
      <c r="A101" s="32" t="s">
        <v>801</v>
      </c>
      <c r="B101" s="33"/>
      <c r="C101" s="32">
        <v>49983.481</v>
      </c>
      <c r="D101" s="32" t="s">
        <v>58</v>
      </c>
      <c r="E101" s="60">
        <f>+(C101-C$7)/C$8</f>
        <v>-5347.5320331208031</v>
      </c>
      <c r="F101" s="60">
        <f>ROUND(2*E101,0)/2</f>
        <v>-5347.5</v>
      </c>
      <c r="O101" s="60">
        <f ca="1">+C$11+C$12*F101</f>
        <v>-9.1823513255753081E-3</v>
      </c>
      <c r="Q101" s="63">
        <f>+C101-15018.5</f>
        <v>34964.981</v>
      </c>
      <c r="U101" s="50">
        <v>-5.4785730826552026E-2</v>
      </c>
    </row>
    <row r="102" spans="1:31" s="60" customFormat="1" ht="12.95" customHeight="1">
      <c r="A102" s="32" t="s">
        <v>801</v>
      </c>
      <c r="B102" s="33"/>
      <c r="C102" s="32">
        <v>49989.49</v>
      </c>
      <c r="D102" s="32" t="s">
        <v>58</v>
      </c>
      <c r="E102" s="60">
        <f>+(C102-C$7)/C$8</f>
        <v>-5334.7653135303617</v>
      </c>
      <c r="F102" s="60">
        <f>ROUND(2*E102,0)/2</f>
        <v>-5335</v>
      </c>
      <c r="O102" s="60">
        <f ca="1">+C$11+C$12*F102</f>
        <v>-9.167749275064415E-3</v>
      </c>
      <c r="Q102" s="63">
        <f>+C102-15018.5</f>
        <v>34970.99</v>
      </c>
      <c r="U102" s="50">
        <v>7.0717670641897712E-2</v>
      </c>
    </row>
    <row r="103" spans="1:31" s="60" customFormat="1" ht="12.95" customHeight="1">
      <c r="A103" s="32" t="s">
        <v>801</v>
      </c>
      <c r="B103" s="33" t="s">
        <v>36</v>
      </c>
      <c r="C103" s="32">
        <v>49999.385999999999</v>
      </c>
      <c r="D103" s="32" t="s">
        <v>58</v>
      </c>
      <c r="E103" s="60">
        <f>+(C103-C$7)/C$8</f>
        <v>-5313.7402749104494</v>
      </c>
      <c r="F103" s="60">
        <f>ROUND(2*E103,0)/2</f>
        <v>-5313.5</v>
      </c>
      <c r="O103" s="60">
        <f ca="1">+C$11+C$12*F103</f>
        <v>-9.1426337481856808E-3</v>
      </c>
      <c r="Q103" s="63">
        <f>+C103-15018.5</f>
        <v>34980.885999999999</v>
      </c>
      <c r="U103" s="50">
        <v>8.2443385115766432E-2</v>
      </c>
    </row>
    <row r="104" spans="1:31" s="60" customFormat="1" ht="12.95" customHeight="1">
      <c r="A104" s="32" t="s">
        <v>801</v>
      </c>
      <c r="B104" s="33"/>
      <c r="C104" s="32">
        <v>50000.341</v>
      </c>
      <c r="D104" s="32" t="s">
        <v>58</v>
      </c>
      <c r="E104" s="60">
        <f>+(C104-C$7)/C$8</f>
        <v>-5311.7112821980345</v>
      </c>
      <c r="F104" s="60">
        <f>ROUND(2*E104,0)/2</f>
        <v>-5311.5</v>
      </c>
      <c r="O104" s="60">
        <f ca="1">+C$11+C$12*F104</f>
        <v>-9.1402974201039381E-3</v>
      </c>
      <c r="Q104" s="63">
        <f>+C104-15018.5</f>
        <v>34981.841</v>
      </c>
      <c r="U104" s="50">
        <v>9.6083929354790598E-2</v>
      </c>
    </row>
    <row r="105" spans="1:31" s="60" customFormat="1" ht="12.95" customHeight="1">
      <c r="A105" s="32" t="s">
        <v>801</v>
      </c>
      <c r="B105" s="33"/>
      <c r="C105" s="32">
        <v>50015.324999999997</v>
      </c>
      <c r="D105" s="32" t="s">
        <v>58</v>
      </c>
      <c r="E105" s="60">
        <f>+(C105-C$7)/C$8</f>
        <v>-5279.8762803103355</v>
      </c>
      <c r="F105" s="60">
        <f>ROUND(2*E105,0)/2</f>
        <v>-5280</v>
      </c>
      <c r="O105" s="60">
        <f ca="1">+C$11+C$12*F105</f>
        <v>-9.1035002528164904E-3</v>
      </c>
      <c r="Q105" s="63">
        <f>+C105-15018.5</f>
        <v>34996.824999999997</v>
      </c>
      <c r="U105" s="50">
        <v>1.8332637118874118E-2</v>
      </c>
    </row>
    <row r="106" spans="1:31" s="60" customFormat="1" ht="12.95" customHeight="1">
      <c r="A106" s="32" t="s">
        <v>801</v>
      </c>
      <c r="B106" s="33" t="s">
        <v>36</v>
      </c>
      <c r="C106" s="32">
        <v>50017.379000000001</v>
      </c>
      <c r="D106" s="32" t="s">
        <v>58</v>
      </c>
      <c r="E106" s="60">
        <f>+(C106-C$7)/C$8</f>
        <v>-5275.51235252887</v>
      </c>
      <c r="F106" s="60">
        <f>ROUND(2*E106,0)/2</f>
        <v>-5275.5</v>
      </c>
      <c r="O106" s="60">
        <f ca="1">+C$11+C$12*F106</f>
        <v>-9.0982435146325681E-3</v>
      </c>
      <c r="Q106" s="63">
        <f>+C106-15018.5</f>
        <v>34998.879000000001</v>
      </c>
      <c r="U106" s="50">
        <v>-4.5726138348982204E-2</v>
      </c>
    </row>
    <row r="107" spans="1:31" s="60" customFormat="1" ht="12.95" customHeight="1">
      <c r="A107" s="60" t="s">
        <v>35</v>
      </c>
      <c r="B107" s="33" t="s">
        <v>36</v>
      </c>
      <c r="C107" s="32">
        <v>50044.703999999998</v>
      </c>
      <c r="D107" s="32"/>
      <c r="E107" s="60">
        <f>+(C107-C$7)/C$8</f>
        <v>-5217.4576657575481</v>
      </c>
      <c r="F107" s="60">
        <f>ROUND(2*E107,0)/2</f>
        <v>-5217.5</v>
      </c>
      <c r="G107" s="60">
        <f>+C107-(C$7+F107*C$8)</f>
        <v>1.992574999894714E-2</v>
      </c>
      <c r="I107" s="60">
        <f>+G107</f>
        <v>1.992574999894714E-2</v>
      </c>
      <c r="Q107" s="63">
        <f>+C107-15018.5</f>
        <v>35026.203999999998</v>
      </c>
      <c r="AB107" s="60">
        <v>17</v>
      </c>
      <c r="AC107" s="60" t="s">
        <v>37</v>
      </c>
      <c r="AE107" s="60" t="s">
        <v>38</v>
      </c>
    </row>
    <row r="108" spans="1:31" s="60" customFormat="1" ht="12.95" customHeight="1">
      <c r="A108" s="60" t="s">
        <v>39</v>
      </c>
      <c r="B108" s="32"/>
      <c r="C108" s="32">
        <v>50120.231200000002</v>
      </c>
      <c r="D108" s="32">
        <v>2.5000000000000001E-3</v>
      </c>
      <c r="E108" s="60">
        <f>+(C108-C$7)/C$8</f>
        <v>-5056.9925993818579</v>
      </c>
      <c r="F108" s="60">
        <f>ROUND(2*E108,0)/2</f>
        <v>-5057</v>
      </c>
      <c r="G108" s="60">
        <f>+C108-(C$7+F108*C$8)</f>
        <v>3.4833000026992522E-3</v>
      </c>
      <c r="K108" s="60">
        <f>+G108</f>
        <v>3.4833000026992522E-3</v>
      </c>
      <c r="Q108" s="63">
        <f>+C108-15018.5</f>
        <v>35101.731200000002</v>
      </c>
    </row>
    <row r="109" spans="1:31" s="60" customFormat="1" ht="12.95" customHeight="1">
      <c r="A109" s="60" t="s">
        <v>39</v>
      </c>
      <c r="B109" s="31" t="s">
        <v>36</v>
      </c>
      <c r="C109" s="32">
        <v>50138.351999999999</v>
      </c>
      <c r="D109" s="32">
        <v>3.0999999999999999E-3</v>
      </c>
      <c r="E109" s="60">
        <f>+(C109-C$7)/C$8</f>
        <v>-5018.4931531587754</v>
      </c>
      <c r="F109" s="60">
        <f>ROUND(2*E109,0)/2</f>
        <v>-5018.5</v>
      </c>
      <c r="G109" s="60">
        <f>+C109-(C$7+F109*C$8)</f>
        <v>3.222650004317984E-3</v>
      </c>
      <c r="K109" s="60">
        <f>+G109</f>
        <v>3.222650004317984E-3</v>
      </c>
      <c r="Q109" s="63">
        <f>+C109-15018.5</f>
        <v>35119.851999999999</v>
      </c>
    </row>
    <row r="110" spans="1:31" s="60" customFormat="1" ht="12.95" customHeight="1">
      <c r="A110" s="60" t="s">
        <v>39</v>
      </c>
      <c r="B110" s="31" t="s">
        <v>36</v>
      </c>
      <c r="C110" s="32">
        <v>50139.291499999999</v>
      </c>
      <c r="D110" s="32">
        <v>2E-3</v>
      </c>
      <c r="E110" s="60">
        <f>+(C110-C$7)/C$8</f>
        <v>-5016.4970917416967</v>
      </c>
      <c r="F110" s="60">
        <f>ROUND(2*E110,0)/2</f>
        <v>-5016.5</v>
      </c>
      <c r="G110" s="60">
        <f>+C110-(C$7+F110*C$8)</f>
        <v>1.3688500039279461E-3</v>
      </c>
      <c r="K110" s="60">
        <f>+G110</f>
        <v>1.3688500039279461E-3</v>
      </c>
      <c r="Q110" s="63">
        <f>+C110-15018.5</f>
        <v>35120.791499999999</v>
      </c>
    </row>
    <row r="111" spans="1:31" s="60" customFormat="1" ht="12.95" customHeight="1">
      <c r="A111" s="60" t="s">
        <v>39</v>
      </c>
      <c r="B111" s="31" t="s">
        <v>36</v>
      </c>
      <c r="C111" s="32">
        <v>50147.2955</v>
      </c>
      <c r="D111" s="32">
        <v>3.5000000000000001E-3</v>
      </c>
      <c r="E111" s="60">
        <f>+(C111-C$7)/C$8</f>
        <v>-4999.4917957520256</v>
      </c>
      <c r="F111" s="60">
        <f>ROUND(2*E111,0)/2</f>
        <v>-4999.5</v>
      </c>
      <c r="G111" s="60">
        <f>+C111-(C$7+F111*C$8)</f>
        <v>3.8615500016021542E-3</v>
      </c>
      <c r="K111" s="60">
        <f>+G111</f>
        <v>3.8615500016021542E-3</v>
      </c>
      <c r="Q111" s="63">
        <f>+C111-15018.5</f>
        <v>35128.7955</v>
      </c>
    </row>
    <row r="112" spans="1:31" s="60" customFormat="1" ht="12.95" customHeight="1">
      <c r="A112" s="60" t="s">
        <v>39</v>
      </c>
      <c r="B112" s="31" t="s">
        <v>36</v>
      </c>
      <c r="C112" s="32">
        <v>50163.298799999997</v>
      </c>
      <c r="D112" s="32">
        <v>2.0999999999999999E-3</v>
      </c>
      <c r="E112" s="60">
        <f>+(C112-C$7)/C$8</f>
        <v>-4965.4911893912786</v>
      </c>
      <c r="F112" s="60">
        <f>ROUND(2*E112,0)/2</f>
        <v>-4965.5</v>
      </c>
      <c r="G112" s="60">
        <f>+C112-(C$7+F112*C$8)</f>
        <v>4.1469499992672354E-3</v>
      </c>
      <c r="K112" s="60">
        <f>+G112</f>
        <v>4.1469499992672354E-3</v>
      </c>
      <c r="Q112" s="63">
        <f>+C112-15018.5</f>
        <v>35144.798799999997</v>
      </c>
    </row>
    <row r="113" spans="1:31" s="60" customFormat="1" ht="12.95" customHeight="1">
      <c r="A113" s="60" t="s">
        <v>35</v>
      </c>
      <c r="B113" s="33" t="s">
        <v>36</v>
      </c>
      <c r="C113" s="32">
        <v>50455.597999999998</v>
      </c>
      <c r="D113" s="32"/>
      <c r="E113" s="60">
        <f>+(C113-C$7)/C$8</f>
        <v>-4344.4723970944797</v>
      </c>
      <c r="F113" s="60">
        <f>ROUND(2*E113,0)/2</f>
        <v>-4344.5</v>
      </c>
      <c r="G113" s="60">
        <f>+C113-(C$7+F113*C$8)</f>
        <v>1.2992050003958866E-2</v>
      </c>
      <c r="I113" s="60">
        <f>+G113</f>
        <v>1.2992050003958866E-2</v>
      </c>
      <c r="Q113" s="63">
        <f>+C113-15018.5</f>
        <v>35437.097999999998</v>
      </c>
      <c r="AB113" s="60">
        <v>15</v>
      </c>
      <c r="AC113" s="60" t="s">
        <v>37</v>
      </c>
      <c r="AE113" s="60" t="s">
        <v>38</v>
      </c>
    </row>
    <row r="114" spans="1:31" s="60" customFormat="1" ht="12.95" customHeight="1">
      <c r="A114" s="60" t="s">
        <v>39</v>
      </c>
      <c r="B114" s="67"/>
      <c r="C114" s="32">
        <v>50773.526899999997</v>
      </c>
      <c r="D114" s="32">
        <v>1.4E-3</v>
      </c>
      <c r="E114" s="60">
        <f>+(C114-C$7)/C$8</f>
        <v>-3669.0007518958323</v>
      </c>
      <c r="F114" s="60">
        <f>ROUND(2*E114,0)/2</f>
        <v>-3669</v>
      </c>
      <c r="G114" s="60">
        <f>+C114-(C$7+F114*C$8)</f>
        <v>-3.5390000266488642E-4</v>
      </c>
      <c r="K114" s="60">
        <f>+G114</f>
        <v>-3.5390000266488642E-4</v>
      </c>
      <c r="O114" s="60">
        <f ca="1">+C$11+C$12*F114</f>
        <v>-7.2215879829726874E-3</v>
      </c>
      <c r="Q114" s="63">
        <f>+C114-15018.5</f>
        <v>35755.026899999997</v>
      </c>
    </row>
    <row r="115" spans="1:31" s="60" customFormat="1" ht="12.95" customHeight="1">
      <c r="A115" s="60" t="s">
        <v>40</v>
      </c>
      <c r="B115" s="32"/>
      <c r="C115" s="32">
        <v>50839.425600000002</v>
      </c>
      <c r="D115" s="32">
        <v>2.0999999999999999E-3</v>
      </c>
      <c r="E115" s="60">
        <f>+(C115-C$7)/C$8</f>
        <v>-3528.9923937206063</v>
      </c>
      <c r="F115" s="60">
        <f>ROUND(2*E115,0)/2</f>
        <v>-3529</v>
      </c>
      <c r="G115" s="60">
        <f>+C115-(C$7+F115*C$8)</f>
        <v>3.5801000049104914E-3</v>
      </c>
      <c r="K115" s="60">
        <f>+G115</f>
        <v>3.5801000049104914E-3</v>
      </c>
      <c r="O115" s="60">
        <f ca="1">+C$11+C$12*F115</f>
        <v>-7.0580450172506928E-3</v>
      </c>
      <c r="Q115" s="63">
        <f>+C115-15018.5</f>
        <v>35820.925600000002</v>
      </c>
    </row>
    <row r="116" spans="1:31" s="39" customFormat="1" ht="12.95" customHeight="1">
      <c r="A116" s="64" t="s">
        <v>317</v>
      </c>
      <c r="B116" s="65" t="s">
        <v>45</v>
      </c>
      <c r="C116" s="66">
        <v>50863.4274</v>
      </c>
      <c r="D116" s="32"/>
      <c r="E116" s="60">
        <f>+(C116-C$7)/C$8</f>
        <v>-3477.99817666853</v>
      </c>
      <c r="F116" s="60">
        <f>ROUND(2*E116,0)/2</f>
        <v>-3478</v>
      </c>
      <c r="G116" s="60">
        <f>+C116-(C$7+F116*C$8)</f>
        <v>8.5820000094827265E-4</v>
      </c>
      <c r="H116" s="60"/>
      <c r="I116" s="60"/>
      <c r="J116" s="60">
        <f>+G116</f>
        <v>8.5820000094827265E-4</v>
      </c>
      <c r="M116" s="60"/>
      <c r="N116" s="60"/>
      <c r="O116" s="60">
        <f ca="1">+C$11+C$12*F116</f>
        <v>-6.9984686511662527E-3</v>
      </c>
      <c r="P116" s="60"/>
      <c r="Q116" s="63">
        <f>+C116-15018.5</f>
        <v>35844.9274</v>
      </c>
    </row>
    <row r="117" spans="1:31" s="60" customFormat="1" ht="12.95" customHeight="1">
      <c r="A117" s="60" t="s">
        <v>41</v>
      </c>
      <c r="B117" s="32"/>
      <c r="C117" s="32">
        <v>50863.427499999998</v>
      </c>
      <c r="D117" s="32">
        <v>2.9999999999999997E-4</v>
      </c>
      <c r="E117" s="60">
        <f>+(C117-C$7)/C$8</f>
        <v>-3477.9979642085659</v>
      </c>
      <c r="F117" s="60">
        <f>ROUND(2*E117,0)/2</f>
        <v>-3478</v>
      </c>
      <c r="G117" s="60">
        <f>+C117-(C$7+F117*C$8)</f>
        <v>9.5819999842206016E-4</v>
      </c>
      <c r="J117" s="60">
        <f>+G117</f>
        <v>9.5819999842206016E-4</v>
      </c>
      <c r="O117" s="60">
        <f ca="1">+C$11+C$12*F117</f>
        <v>-6.9984686511662527E-3</v>
      </c>
      <c r="Q117" s="63">
        <f>+C117-15018.5</f>
        <v>35844.927499999998</v>
      </c>
    </row>
    <row r="118" spans="1:31" s="60" customFormat="1" ht="12.95" customHeight="1">
      <c r="A118" s="60" t="s">
        <v>41</v>
      </c>
      <c r="B118" s="67"/>
      <c r="C118" s="32">
        <v>50865.310299999997</v>
      </c>
      <c r="D118" s="32">
        <v>5.0000000000000001E-4</v>
      </c>
      <c r="E118" s="60">
        <f>+(C118-C$7)/C$8</f>
        <v>-3473.9977678955547</v>
      </c>
      <c r="F118" s="60">
        <f>ROUND(2*E118,0)/2</f>
        <v>-3474</v>
      </c>
      <c r="G118" s="60">
        <f>+C118-(C$7+F118*C$8)</f>
        <v>1.0506000035093166E-3</v>
      </c>
      <c r="J118" s="60">
        <f>+G118</f>
        <v>1.0506000035093166E-3</v>
      </c>
      <c r="O118" s="60">
        <f ca="1">+C$11+C$12*F118</f>
        <v>-6.9937959950027665E-3</v>
      </c>
      <c r="Q118" s="63">
        <f>+C118-15018.5</f>
        <v>35846.810299999997</v>
      </c>
    </row>
    <row r="119" spans="1:31" s="60" customFormat="1" ht="12.95" customHeight="1">
      <c r="A119" s="60" t="s">
        <v>40</v>
      </c>
      <c r="B119" s="67"/>
      <c r="C119" s="32">
        <v>50888.375</v>
      </c>
      <c r="D119" s="32">
        <v>2.3999999999999998E-3</v>
      </c>
      <c r="E119" s="60">
        <f>+(C119-C$7)/C$8</f>
        <v>-3424.9945132212706</v>
      </c>
      <c r="F119" s="60">
        <f>ROUND(2*E119,0)/2</f>
        <v>-3425</v>
      </c>
      <c r="G119" s="60">
        <f>+C119-(C$7+F119*C$8)</f>
        <v>2.5825000047916546E-3</v>
      </c>
      <c r="K119" s="60">
        <f>+G119</f>
        <v>2.5825000047916546E-3</v>
      </c>
      <c r="O119" s="60">
        <f ca="1">+C$11+C$12*F119</f>
        <v>-6.9365559570000691E-3</v>
      </c>
      <c r="Q119" s="63">
        <f>+C119-15018.5</f>
        <v>35869.875</v>
      </c>
    </row>
    <row r="120" spans="1:31" s="60" customFormat="1" ht="12.95" customHeight="1">
      <c r="A120" s="60" t="s">
        <v>41</v>
      </c>
      <c r="B120" s="67"/>
      <c r="C120" s="32">
        <v>50897.318299999999</v>
      </c>
      <c r="D120" s="32">
        <v>2.9999999999999997E-4</v>
      </c>
      <c r="E120" s="60">
        <f>+(C120-C$7)/C$8</f>
        <v>-3405.993580734465</v>
      </c>
      <c r="F120" s="60">
        <f>ROUND(2*E120,0)/2</f>
        <v>-3406</v>
      </c>
      <c r="G120" s="60">
        <f>+C120-(C$7+F120*C$8)</f>
        <v>3.0213999998522922E-3</v>
      </c>
      <c r="J120" s="60">
        <f>+G120</f>
        <v>3.0213999998522922E-3</v>
      </c>
      <c r="O120" s="60">
        <f ca="1">+C$11+C$12*F120</f>
        <v>-6.9143608402235128E-3</v>
      </c>
      <c r="Q120" s="63">
        <f>+C120-15018.5</f>
        <v>35878.818299999999</v>
      </c>
    </row>
    <row r="121" spans="1:31" s="60" customFormat="1" ht="12.95" customHeight="1">
      <c r="A121" s="60" t="s">
        <v>42</v>
      </c>
      <c r="B121" s="33"/>
      <c r="C121" s="32">
        <v>50904.375</v>
      </c>
      <c r="D121" s="32">
        <v>5.0000000000000001E-4</v>
      </c>
      <c r="E121" s="60">
        <f>+(C121-C$7)/C$8</f>
        <v>-3391.0009180395227</v>
      </c>
      <c r="F121" s="60">
        <f>ROUND(2*E121,0)/2</f>
        <v>-3391</v>
      </c>
      <c r="G121" s="60">
        <f>+C121-(C$7+F121*C$8)</f>
        <v>-4.3209999421378598E-4</v>
      </c>
      <c r="J121" s="60">
        <f>+G121</f>
        <v>-4.3209999421378598E-4</v>
      </c>
      <c r="O121" s="60">
        <f ca="1">+C$11+C$12*F121</f>
        <v>-6.8968383796104418E-3</v>
      </c>
      <c r="Q121" s="63">
        <f>+C121-15018.5</f>
        <v>35885.875</v>
      </c>
    </row>
    <row r="122" spans="1:31" s="60" customFormat="1" ht="12.95" customHeight="1">
      <c r="A122" s="60" t="s">
        <v>35</v>
      </c>
      <c r="B122" s="33" t="s">
        <v>36</v>
      </c>
      <c r="C122" s="32">
        <v>51144.187100000003</v>
      </c>
      <c r="D122" s="32"/>
      <c r="E122" s="60">
        <f>+(C122-C$7)/C$8</f>
        <v>-2881.4962025967152</v>
      </c>
      <c r="F122" s="60">
        <f>ROUND(2*E122,0)/2</f>
        <v>-2881.5</v>
      </c>
      <c r="G122" s="60">
        <f>+C122-(C$7+F122*C$8)</f>
        <v>1.7873500037239864E-3</v>
      </c>
      <c r="I122" s="60">
        <f>+G122</f>
        <v>1.7873500037239864E-3</v>
      </c>
      <c r="O122" s="60">
        <f ca="1">+C$11+C$12*F122</f>
        <v>-6.3016588007864709E-3</v>
      </c>
      <c r="Q122" s="63">
        <f>+C122-15018.5</f>
        <v>36125.687100000003</v>
      </c>
      <c r="AA122" s="60" t="s">
        <v>43</v>
      </c>
      <c r="AB122" s="60">
        <v>26</v>
      </c>
      <c r="AC122" s="60" t="s">
        <v>37</v>
      </c>
      <c r="AE122" s="60" t="s">
        <v>38</v>
      </c>
    </row>
    <row r="123" spans="1:31" s="60" customFormat="1" ht="12.95" customHeight="1">
      <c r="A123" s="60" t="s">
        <v>35</v>
      </c>
      <c r="B123" s="33"/>
      <c r="C123" s="32">
        <v>51144.893799999998</v>
      </c>
      <c r="D123" s="32"/>
      <c r="E123" s="60">
        <f>+(C123-C$7)/C$8</f>
        <v>-2879.9947479895413</v>
      </c>
      <c r="F123" s="60">
        <f>ROUND(2*E123,0)/2</f>
        <v>-2880</v>
      </c>
      <c r="G123" s="60">
        <f>+C123-(C$7+F123*C$8)</f>
        <v>2.4720000001252629E-3</v>
      </c>
      <c r="I123" s="60">
        <f>+G123</f>
        <v>2.4720000001252629E-3</v>
      </c>
      <c r="O123" s="60">
        <f ca="1">+C$11+C$12*F123</f>
        <v>-6.2999065547251635E-3</v>
      </c>
      <c r="Q123" s="63">
        <f>+C123-15018.5</f>
        <v>36126.393799999998</v>
      </c>
      <c r="AA123" s="60" t="s">
        <v>43</v>
      </c>
      <c r="AB123" s="60">
        <v>81</v>
      </c>
      <c r="AC123" s="60" t="s">
        <v>37</v>
      </c>
      <c r="AE123" s="60" t="s">
        <v>38</v>
      </c>
    </row>
    <row r="124" spans="1:31" s="60" customFormat="1" ht="12.95" customHeight="1">
      <c r="A124" s="60" t="s">
        <v>42</v>
      </c>
      <c r="B124" s="31"/>
      <c r="C124" s="32">
        <v>51165.367100000003</v>
      </c>
      <c r="D124" s="32">
        <v>2.0000000000000001E-4</v>
      </c>
      <c r="E124" s="60">
        <f>+(C124-C$7)/C$8</f>
        <v>-2836.4971809748758</v>
      </c>
      <c r="F124" s="60">
        <f>ROUND(2*E124,0)/2</f>
        <v>-2836.5</v>
      </c>
      <c r="G124" s="60">
        <f>+C124-(C$7+F124*C$8)</f>
        <v>1.3268500042613596E-3</v>
      </c>
      <c r="J124" s="60">
        <f>+G124</f>
        <v>1.3268500042613596E-3</v>
      </c>
      <c r="O124" s="60">
        <f ca="1">+C$11+C$12*F124</f>
        <v>-6.2490914189472588E-3</v>
      </c>
      <c r="Q124" s="63">
        <f>+C124-15018.5</f>
        <v>36146.867100000003</v>
      </c>
    </row>
    <row r="125" spans="1:31" s="60" customFormat="1" ht="12.95" customHeight="1">
      <c r="A125" s="60" t="s">
        <v>42</v>
      </c>
      <c r="B125" s="31"/>
      <c r="C125" s="32">
        <v>51165.601300000002</v>
      </c>
      <c r="D125" s="32">
        <v>2.9999999999999997E-4</v>
      </c>
      <c r="E125" s="60">
        <f>+(C125-C$7)/C$8</f>
        <v>-2835.999599725405</v>
      </c>
      <c r="F125" s="60">
        <f>ROUND(2*E125,0)/2</f>
        <v>-2836</v>
      </c>
      <c r="G125" s="60">
        <f>+C125-(C$7+F125*C$8)</f>
        <v>1.8840000848285854E-4</v>
      </c>
      <c r="J125" s="60">
        <f>+G125</f>
        <v>1.8840000848285854E-4</v>
      </c>
      <c r="O125" s="60">
        <f ca="1">+C$11+C$12*F125</f>
        <v>-6.2485073369268227E-3</v>
      </c>
      <c r="Q125" s="63">
        <f>+C125-15018.5</f>
        <v>36147.101300000002</v>
      </c>
    </row>
    <row r="126" spans="1:31" s="60" customFormat="1" ht="12.95" customHeight="1">
      <c r="A126" s="60" t="s">
        <v>42</v>
      </c>
      <c r="B126" s="31"/>
      <c r="C126" s="32">
        <v>51176.427799999998</v>
      </c>
      <c r="D126" s="32">
        <v>2.9999999999999997E-4</v>
      </c>
      <c r="E126" s="60">
        <f>+(C126-C$7)/C$8</f>
        <v>-2812.9976210857149</v>
      </c>
      <c r="F126" s="60">
        <f>ROUND(2*E126,0)/2</f>
        <v>-2813</v>
      </c>
      <c r="G126" s="60">
        <f>+C126-(C$7+F126*C$8)</f>
        <v>1.1196999985259026E-3</v>
      </c>
      <c r="J126" s="60">
        <f>+G126</f>
        <v>1.1196999985259026E-3</v>
      </c>
      <c r="O126" s="60">
        <f ca="1">+C$11+C$12*F126</f>
        <v>-6.2216395639867802E-3</v>
      </c>
      <c r="Q126" s="63">
        <f>+C126-15018.5</f>
        <v>36157.927799999998</v>
      </c>
    </row>
    <row r="127" spans="1:31" s="60" customFormat="1" ht="12.95" customHeight="1">
      <c r="A127" s="60" t="s">
        <v>42</v>
      </c>
      <c r="B127" s="31"/>
      <c r="C127" s="32">
        <v>51225.376700000001</v>
      </c>
      <c r="D127" s="32">
        <v>2.0000000000000001E-4</v>
      </c>
      <c r="E127" s="60">
        <f>+(C127-C$7)/C$8</f>
        <v>-2709.0008028862176</v>
      </c>
      <c r="F127" s="60">
        <f>ROUND(2*E127,0)/2</f>
        <v>-2709</v>
      </c>
      <c r="G127" s="60">
        <f>+C127-(C$7+F127*C$8)</f>
        <v>-3.7789999623782933E-4</v>
      </c>
      <c r="J127" s="60">
        <f>+G127</f>
        <v>-3.7789999623782933E-4</v>
      </c>
      <c r="O127" s="60">
        <f ca="1">+C$11+C$12*F127</f>
        <v>-6.1001505037361565E-3</v>
      </c>
      <c r="Q127" s="63">
        <f>+C127-15018.5</f>
        <v>36206.876700000001</v>
      </c>
    </row>
    <row r="128" spans="1:31" s="60" customFormat="1" ht="12.95" customHeight="1">
      <c r="A128" s="60" t="s">
        <v>44</v>
      </c>
      <c r="B128" s="31" t="s">
        <v>45</v>
      </c>
      <c r="C128" s="30">
        <v>51241.381000000001</v>
      </c>
      <c r="D128" s="30">
        <v>2E-3</v>
      </c>
      <c r="E128" s="60">
        <f>+(C128-C$7)/C$8</f>
        <v>-2674.9980719257637</v>
      </c>
      <c r="F128" s="60">
        <f>ROUND(2*E128,0)/2</f>
        <v>-2675</v>
      </c>
      <c r="G128" s="60">
        <f>+C128-(C$7+F128*C$8)</f>
        <v>9.0750000526895747E-4</v>
      </c>
      <c r="K128" s="60">
        <f>+G128</f>
        <v>9.0750000526895747E-4</v>
      </c>
      <c r="O128" s="60">
        <f ca="1">+C$11+C$12*F128</f>
        <v>-6.06043292634653E-3</v>
      </c>
      <c r="Q128" s="63">
        <f>+C128-15018.5</f>
        <v>36222.881000000001</v>
      </c>
    </row>
    <row r="129" spans="1:31" s="60" customFormat="1" ht="12.95" customHeight="1">
      <c r="A129" s="60" t="s">
        <v>35</v>
      </c>
      <c r="B129" s="33"/>
      <c r="C129" s="32">
        <v>51245.612999999998</v>
      </c>
      <c r="D129" s="32"/>
      <c r="E129" s="60">
        <f>+(C129-C$7)/C$8</f>
        <v>-2666.0067660001991</v>
      </c>
      <c r="F129" s="60">
        <f>ROUND(2*E129,0)/2</f>
        <v>-2666</v>
      </c>
      <c r="G129" s="60">
        <f>+C129-(C$7+F129*C$8)</f>
        <v>-3.1845999983488582E-3</v>
      </c>
      <c r="I129" s="60">
        <f>+G129</f>
        <v>-3.1845999983488582E-3</v>
      </c>
      <c r="O129" s="60">
        <f ca="1">+C$11+C$12*F129</f>
        <v>-6.0499194499786871E-3</v>
      </c>
      <c r="Q129" s="63">
        <f>+C129-15018.5</f>
        <v>36227.112999999998</v>
      </c>
      <c r="AB129" s="60">
        <v>19</v>
      </c>
      <c r="AC129" s="60" t="s">
        <v>37</v>
      </c>
      <c r="AE129" s="60" t="s">
        <v>38</v>
      </c>
    </row>
    <row r="130" spans="1:31" s="60" customFormat="1" ht="12.95" customHeight="1">
      <c r="A130" s="60" t="s">
        <v>44</v>
      </c>
      <c r="B130" s="31" t="s">
        <v>45</v>
      </c>
      <c r="C130" s="30">
        <v>51481.426599999999</v>
      </c>
      <c r="D130" s="30">
        <v>8.9999999999999998E-4</v>
      </c>
      <c r="E130" s="60">
        <f>+(C130-C$7)/C$8</f>
        <v>-2164.9972624532834</v>
      </c>
      <c r="F130" s="60">
        <f>ROUND(2*E130,0)/2</f>
        <v>-2165</v>
      </c>
      <c r="G130" s="60">
        <f>+C130-(C$7+F130*C$8)</f>
        <v>1.2885000032838434E-3</v>
      </c>
      <c r="K130" s="60">
        <f>+G130</f>
        <v>1.2885000032838434E-3</v>
      </c>
      <c r="O130" s="60">
        <f ca="1">+C$11+C$12*F130</f>
        <v>-5.4646692655021221E-3</v>
      </c>
      <c r="Q130" s="63">
        <f>+C130-15018.5</f>
        <v>36462.926599999999</v>
      </c>
    </row>
    <row r="131" spans="1:31" s="39" customFormat="1" ht="12.95" customHeight="1">
      <c r="A131" s="64" t="s">
        <v>620</v>
      </c>
      <c r="B131" s="65" t="s">
        <v>36</v>
      </c>
      <c r="C131" s="66">
        <v>51488.722699999998</v>
      </c>
      <c r="D131" s="32"/>
      <c r="E131" s="60">
        <f>+(C131-C$7)/C$8</f>
        <v>-2149.4959705904375</v>
      </c>
      <c r="F131" s="60">
        <f>ROUND(2*E131,0)/2</f>
        <v>-2149.5</v>
      </c>
      <c r="G131" s="60">
        <f>+C131-(C$7+F131*C$8)</f>
        <v>1.8965499984915368E-3</v>
      </c>
      <c r="H131" s="60"/>
      <c r="I131" s="60"/>
      <c r="J131" s="60">
        <f>+G131</f>
        <v>1.8965499984915368E-3</v>
      </c>
      <c r="M131" s="60"/>
      <c r="N131" s="60"/>
      <c r="O131" s="60">
        <f ca="1">+C$11+C$12*F131</f>
        <v>-5.4465627228686159E-3</v>
      </c>
      <c r="P131" s="60"/>
      <c r="Q131" s="63">
        <f>+C131-15018.5</f>
        <v>36470.222699999998</v>
      </c>
    </row>
    <row r="132" spans="1:31" s="60" customFormat="1" ht="12.95" customHeight="1">
      <c r="A132" s="60" t="s">
        <v>44</v>
      </c>
      <c r="B132" s="31" t="s">
        <v>45</v>
      </c>
      <c r="C132" s="30">
        <v>51543.556799999998</v>
      </c>
      <c r="D132" s="30">
        <v>2.3E-3</v>
      </c>
      <c r="E132" s="60">
        <f>+(C132-C$7)/C$8</f>
        <v>-2032.9954582432199</v>
      </c>
      <c r="F132" s="60">
        <f>ROUND(2*E132,0)/2</f>
        <v>-2033</v>
      </c>
      <c r="G132" s="60">
        <f>+C132-(C$7+F132*C$8)</f>
        <v>2.1377000011852942E-3</v>
      </c>
      <c r="K132" s="60">
        <f>+G132</f>
        <v>2.1377000011852942E-3</v>
      </c>
      <c r="O132" s="60">
        <f ca="1">+C$11+C$12*F132</f>
        <v>-5.3104716121071E-3</v>
      </c>
      <c r="Q132" s="63">
        <f>+C132-15018.5</f>
        <v>36525.056799999998</v>
      </c>
    </row>
    <row r="133" spans="1:31" s="39" customFormat="1" ht="12.95" customHeight="1">
      <c r="A133" s="64" t="s">
        <v>620</v>
      </c>
      <c r="B133" s="65" t="s">
        <v>36</v>
      </c>
      <c r="C133" s="66">
        <v>51544.731099999997</v>
      </c>
      <c r="D133" s="32"/>
      <c r="E133" s="60">
        <f>+(C133-C$7)/C$8</f>
        <v>-2030.500540816852</v>
      </c>
      <c r="F133" s="60">
        <f>ROUND(2*E133,0)/2</f>
        <v>-2030.5</v>
      </c>
      <c r="G133" s="60">
        <f>+C133-(C$7+F133*C$8)</f>
        <v>-2.5455000286456198E-4</v>
      </c>
      <c r="H133" s="60"/>
      <c r="I133" s="60"/>
      <c r="J133" s="60">
        <f>+G133</f>
        <v>-2.5455000286456198E-4</v>
      </c>
      <c r="M133" s="60"/>
      <c r="N133" s="60"/>
      <c r="O133" s="60">
        <f ca="1">+C$11+C$12*F133</f>
        <v>-5.3075512020049212E-3</v>
      </c>
      <c r="P133" s="60"/>
      <c r="Q133" s="63">
        <f>+C133-15018.5</f>
        <v>36526.231099999997</v>
      </c>
    </row>
    <row r="134" spans="1:31" s="60" customFormat="1" ht="12.95" customHeight="1">
      <c r="A134" s="60" t="s">
        <v>802</v>
      </c>
      <c r="C134" s="62">
        <v>51568.264000000003</v>
      </c>
      <c r="D134" s="62">
        <v>1E-4</v>
      </c>
      <c r="E134" s="60">
        <f>+(C134-C$7)/C$8</f>
        <v>-1980.5025485635556</v>
      </c>
      <c r="F134" s="60">
        <f>ROUND(2*E134,0)/2</f>
        <v>-1980.5</v>
      </c>
      <c r="G134" s="60">
        <f>+C134-(C$7+F134*C$8)</f>
        <v>-1.1995499953627586E-3</v>
      </c>
      <c r="J134" s="60">
        <f>G134</f>
        <v>-1.1995499953627586E-3</v>
      </c>
      <c r="O134" s="60">
        <f ca="1">+C$11+C$12*F134</f>
        <v>-5.2491429999613516E-3</v>
      </c>
      <c r="Q134" s="63">
        <f>+C134-15018.5</f>
        <v>36549.764000000003</v>
      </c>
    </row>
    <row r="135" spans="1:31" s="60" customFormat="1" ht="12.95" customHeight="1">
      <c r="A135" s="60" t="s">
        <v>802</v>
      </c>
      <c r="C135" s="62">
        <v>51568.498599999999</v>
      </c>
      <c r="D135" s="62">
        <v>6.9999999999999999E-4</v>
      </c>
      <c r="E135" s="60">
        <f>+(C135-C$7)/C$8</f>
        <v>-1980.0041174742114</v>
      </c>
      <c r="F135" s="60">
        <f>ROUND(2*E135,0)/2</f>
        <v>-1980</v>
      </c>
      <c r="G135" s="60">
        <f>+C135-(C$7+F135*C$8)</f>
        <v>-1.9380000012461096E-3</v>
      </c>
      <c r="J135" s="60">
        <f>G135</f>
        <v>-1.9380000012461096E-3</v>
      </c>
      <c r="O135" s="60">
        <f ca="1">+C$11+C$12*F135</f>
        <v>-5.2485589179409164E-3</v>
      </c>
      <c r="Q135" s="63">
        <f>+C135-15018.5</f>
        <v>36549.998599999999</v>
      </c>
    </row>
    <row r="136" spans="1:31" s="60" customFormat="1" ht="12.95" customHeight="1">
      <c r="A136" s="60" t="s">
        <v>802</v>
      </c>
      <c r="C136" s="62">
        <v>51571.323100000001</v>
      </c>
      <c r="D136" s="62">
        <v>5.9999999999999995E-4</v>
      </c>
      <c r="E136" s="60">
        <f>+(C136-C$7)/C$8</f>
        <v>-1974.0031856247783</v>
      </c>
      <c r="F136" s="60">
        <f>ROUND(2*E136,0)/2</f>
        <v>-1974</v>
      </c>
      <c r="G136" s="60">
        <f>+C136-(C$7+F136*C$8)</f>
        <v>-1.4993999939179048E-3</v>
      </c>
      <c r="J136" s="60">
        <f>G136</f>
        <v>-1.4993999939179048E-3</v>
      </c>
      <c r="O136" s="60">
        <f ca="1">+C$11+C$12*F136</f>
        <v>-5.2415499336956883E-3</v>
      </c>
      <c r="Q136" s="63">
        <f>+C136-15018.5</f>
        <v>36552.823100000001</v>
      </c>
    </row>
    <row r="137" spans="1:31" s="60" customFormat="1" ht="12.95" customHeight="1">
      <c r="A137" s="60" t="s">
        <v>802</v>
      </c>
      <c r="C137" s="62">
        <v>51571.555500000002</v>
      </c>
      <c r="D137" s="62">
        <v>3.5000000000000001E-3</v>
      </c>
      <c r="E137" s="60">
        <f>+(C137-C$7)/C$8</f>
        <v>-1973.5094286547617</v>
      </c>
      <c r="F137" s="60">
        <f>ROUND(2*E137,0)/2</f>
        <v>-1973.5</v>
      </c>
      <c r="G137" s="60">
        <f>+C137-(C$7+F137*C$8)</f>
        <v>-4.4378499951562844E-3</v>
      </c>
      <c r="J137" s="60">
        <f>G137</f>
        <v>-4.4378499951562844E-3</v>
      </c>
      <c r="O137" s="60">
        <f ca="1">+C$11+C$12*F137</f>
        <v>-5.2409658516752522E-3</v>
      </c>
      <c r="Q137" s="63">
        <f>+C137-15018.5</f>
        <v>36553.055500000002</v>
      </c>
    </row>
    <row r="138" spans="1:31" s="39" customFormat="1" ht="12.95" customHeight="1">
      <c r="A138" s="64" t="s">
        <v>626</v>
      </c>
      <c r="B138" s="65" t="s">
        <v>45</v>
      </c>
      <c r="C138" s="66">
        <v>51572.267599999999</v>
      </c>
      <c r="D138" s="32"/>
      <c r="E138" s="60">
        <f>+(C138-C$7)/C$8</f>
        <v>-1971.9965012092105</v>
      </c>
      <c r="F138" s="60">
        <f>ROUND(2*E138,0)/2</f>
        <v>-1972</v>
      </c>
      <c r="G138" s="60">
        <f>+C138-(C$7+F138*C$8)</f>
        <v>1.6468000030727126E-3</v>
      </c>
      <c r="H138" s="60"/>
      <c r="I138" s="60"/>
      <c r="J138" s="60">
        <f>+G138</f>
        <v>1.6468000030727126E-3</v>
      </c>
      <c r="M138" s="60"/>
      <c r="N138" s="60"/>
      <c r="O138" s="60">
        <f ca="1">+C$11+C$12*F138</f>
        <v>-5.2392136056139457E-3</v>
      </c>
      <c r="P138" s="60"/>
      <c r="Q138" s="63">
        <f>+C138-15018.5</f>
        <v>36553.767599999999</v>
      </c>
    </row>
    <row r="139" spans="1:31" s="39" customFormat="1" ht="12.95" customHeight="1">
      <c r="A139" s="64" t="s">
        <v>626</v>
      </c>
      <c r="B139" s="65" t="s">
        <v>45</v>
      </c>
      <c r="C139" s="66">
        <v>51585.445599999999</v>
      </c>
      <c r="D139" s="32"/>
      <c r="E139" s="60">
        <f>+(C139-C$7)/C$8</f>
        <v>-1943.9985263776437</v>
      </c>
      <c r="F139" s="60">
        <f>ROUND(2*E139,0)/2</f>
        <v>-1944</v>
      </c>
      <c r="G139" s="60">
        <f>+C139-(C$7+F139*C$8)</f>
        <v>6.9359999906737357E-4</v>
      </c>
      <c r="H139" s="60"/>
      <c r="I139" s="60"/>
      <c r="J139" s="60">
        <f>+G139</f>
        <v>6.9359999906737357E-4</v>
      </c>
      <c r="M139" s="60"/>
      <c r="N139" s="60"/>
      <c r="O139" s="60">
        <f ca="1">+C$11+C$12*F139</f>
        <v>-5.2065050124695464E-3</v>
      </c>
      <c r="P139" s="60"/>
      <c r="Q139" s="63">
        <f>+C139-15018.5</f>
        <v>36566.945599999999</v>
      </c>
    </row>
    <row r="140" spans="1:31" s="39" customFormat="1" ht="12.95" customHeight="1">
      <c r="A140" s="64" t="s">
        <v>620</v>
      </c>
      <c r="B140" s="65" t="s">
        <v>36</v>
      </c>
      <c r="C140" s="66">
        <v>51586.621599999999</v>
      </c>
      <c r="D140" s="32"/>
      <c r="E140" s="60">
        <f>+(C140-C$7)/C$8</f>
        <v>-1941.4999971317864</v>
      </c>
      <c r="F140" s="60">
        <f>ROUND(2*E140,0)/2</f>
        <v>-1941.5</v>
      </c>
      <c r="G140" s="60">
        <f>+C140-(C$7+F140*C$8)</f>
        <v>1.3500030036084354E-6</v>
      </c>
      <c r="H140" s="60"/>
      <c r="I140" s="60"/>
      <c r="J140" s="60">
        <f>+G140</f>
        <v>1.3500030036084354E-6</v>
      </c>
      <c r="M140" s="60"/>
      <c r="N140" s="60"/>
      <c r="O140" s="60">
        <f ca="1">+C$11+C$12*F140</f>
        <v>-5.2035846023673685E-3</v>
      </c>
      <c r="P140" s="60"/>
      <c r="Q140" s="63">
        <f>+C140-15018.5</f>
        <v>36568.121599999999</v>
      </c>
    </row>
    <row r="141" spans="1:31" s="60" customFormat="1" ht="12.95" customHeight="1">
      <c r="A141" s="32" t="s">
        <v>803</v>
      </c>
      <c r="B141" s="33" t="s">
        <v>36</v>
      </c>
      <c r="C141" s="32">
        <v>51592.27</v>
      </c>
      <c r="D141" s="32">
        <v>2.3E-3</v>
      </c>
      <c r="E141" s="60">
        <f>+(C141-C$7)/C$8</f>
        <v>-1929.4994081927537</v>
      </c>
      <c r="F141" s="60">
        <f>ROUND(2*E141,0)/2</f>
        <v>-1929.5</v>
      </c>
      <c r="G141" s="60">
        <f>+C141-(C$7+F141*C$8)</f>
        <v>2.785500037134625E-4</v>
      </c>
      <c r="I141" s="60">
        <f>+G141</f>
        <v>2.785500037134625E-4</v>
      </c>
      <c r="O141" s="60">
        <f ca="1">+C$11+C$12*F141</f>
        <v>-5.1895666338769115E-3</v>
      </c>
      <c r="Q141" s="63">
        <f>+C141-15018.5</f>
        <v>36573.769999999997</v>
      </c>
    </row>
    <row r="142" spans="1:31" s="39" customFormat="1" ht="12.95" customHeight="1">
      <c r="A142" s="64" t="s">
        <v>620</v>
      </c>
      <c r="B142" s="65" t="s">
        <v>36</v>
      </c>
      <c r="C142" s="66">
        <v>51602.6253</v>
      </c>
      <c r="D142" s="32"/>
      <c r="E142" s="60">
        <f>+(C142-C$7)/C$8</f>
        <v>-1907.4985409311503</v>
      </c>
      <c r="F142" s="60">
        <f>ROUND(2*E142,0)/2</f>
        <v>-1907.5</v>
      </c>
      <c r="G142" s="60">
        <f>+C142-(C$7+F142*C$8)</f>
        <v>6.867500051157549E-4</v>
      </c>
      <c r="H142" s="60"/>
      <c r="I142" s="60"/>
      <c r="J142" s="60">
        <f>+G142</f>
        <v>6.867500051157549E-4</v>
      </c>
      <c r="M142" s="60"/>
      <c r="N142" s="60"/>
      <c r="O142" s="60">
        <f ca="1">+C$11+C$12*F142</f>
        <v>-5.1638670249777412E-3</v>
      </c>
      <c r="P142" s="60"/>
      <c r="Q142" s="63">
        <f>+C142-15018.5</f>
        <v>36584.1253</v>
      </c>
    </row>
    <row r="143" spans="1:31" s="39" customFormat="1" ht="12.95" customHeight="1">
      <c r="A143" s="64" t="s">
        <v>626</v>
      </c>
      <c r="B143" s="65" t="s">
        <v>45</v>
      </c>
      <c r="C143" s="66">
        <v>51603.329899999997</v>
      </c>
      <c r="D143" s="32"/>
      <c r="E143" s="60">
        <f>+(C143-C$7)/C$8</f>
        <v>-1906.0015479833398</v>
      </c>
      <c r="F143" s="60">
        <f>ROUND(2*E143,0)/2</f>
        <v>-1906</v>
      </c>
      <c r="G143" s="60">
        <f>+C143-(C$7+F143*C$8)</f>
        <v>-7.285999963642098E-4</v>
      </c>
      <c r="H143" s="60"/>
      <c r="I143" s="60"/>
      <c r="J143" s="60">
        <f>+G143</f>
        <v>-7.285999963642098E-4</v>
      </c>
      <c r="M143" s="60"/>
      <c r="N143" s="60"/>
      <c r="O143" s="60">
        <f ca="1">+C$11+C$12*F143</f>
        <v>-5.1621147789164337E-3</v>
      </c>
      <c r="P143" s="60"/>
      <c r="Q143" s="63">
        <f>+C143-15018.5</f>
        <v>36584.829899999997</v>
      </c>
    </row>
    <row r="144" spans="1:31" s="60" customFormat="1" ht="12.95" customHeight="1">
      <c r="A144" s="32" t="s">
        <v>803</v>
      </c>
      <c r="B144" s="33" t="s">
        <v>45</v>
      </c>
      <c r="C144" s="32">
        <v>51620.276389999999</v>
      </c>
      <c r="D144" s="32">
        <v>2.3999999999999998E-3</v>
      </c>
      <c r="E144" s="60">
        <f>+(C144-C$7)/C$8</f>
        <v>-1869.9970404326143</v>
      </c>
      <c r="F144" s="60">
        <f>ROUND(2*E144,0)/2</f>
        <v>-1870</v>
      </c>
      <c r="G144" s="60">
        <f>+C144-(C$7+F144*C$8)</f>
        <v>1.3930000059190206E-3</v>
      </c>
      <c r="K144" s="60">
        <f>+G144</f>
        <v>1.3930000059190206E-3</v>
      </c>
      <c r="O144" s="60">
        <f ca="1">+C$11+C$12*F144</f>
        <v>-5.1200608734450637E-3</v>
      </c>
      <c r="Q144" s="63">
        <f>+C144-15018.5</f>
        <v>36601.776389999999</v>
      </c>
    </row>
    <row r="145" spans="1:17" s="60" customFormat="1" ht="12.95" customHeight="1">
      <c r="A145" s="60" t="s">
        <v>46</v>
      </c>
      <c r="B145" s="31" t="s">
        <v>45</v>
      </c>
      <c r="C145" s="30">
        <v>51626.392999999996</v>
      </c>
      <c r="D145" s="30">
        <v>3.8999999999999998E-3</v>
      </c>
      <c r="E145" s="60">
        <f>+(C145-C$7)/C$8</f>
        <v>-1857.0016926685807</v>
      </c>
      <c r="F145" s="60">
        <f>ROUND(2*E145,0)/2</f>
        <v>-1857</v>
      </c>
      <c r="G145" s="60">
        <f>+C145-(C$7+F145*C$8)</f>
        <v>-7.9669999831821769E-4</v>
      </c>
      <c r="K145" s="60">
        <f>+G145</f>
        <v>-7.9669999831821769E-4</v>
      </c>
      <c r="O145" s="60">
        <f ca="1">+C$11+C$12*F145</f>
        <v>-5.1048747409137354E-3</v>
      </c>
      <c r="Q145" s="63">
        <f>+C145-15018.5</f>
        <v>36607.892999999996</v>
      </c>
    </row>
    <row r="146" spans="1:17" s="60" customFormat="1" ht="12.95" customHeight="1">
      <c r="A146" s="60" t="s">
        <v>46</v>
      </c>
      <c r="B146" s="31" t="s">
        <v>45</v>
      </c>
      <c r="C146" s="30">
        <v>51799.6057</v>
      </c>
      <c r="D146" s="30">
        <v>2.2000000000000001E-3</v>
      </c>
      <c r="E146" s="60">
        <f>+(C146-C$7)/C$8</f>
        <v>-1488.9940424099773</v>
      </c>
      <c r="F146" s="60">
        <f>ROUND(2*E146,0)/2</f>
        <v>-1489</v>
      </c>
      <c r="G146" s="60">
        <f>+C146-(C$7+F146*C$8)</f>
        <v>2.804100004141219E-3</v>
      </c>
      <c r="K146" s="60">
        <f>+G146</f>
        <v>2.804100004141219E-3</v>
      </c>
      <c r="O146" s="60">
        <f ca="1">+C$11+C$12*F146</f>
        <v>-4.6749903738730657E-3</v>
      </c>
      <c r="Q146" s="63">
        <f>+C146-15018.5</f>
        <v>36781.1057</v>
      </c>
    </row>
    <row r="147" spans="1:17" s="39" customFormat="1" ht="12.95" customHeight="1">
      <c r="A147" s="64" t="s">
        <v>620</v>
      </c>
      <c r="B147" s="65" t="s">
        <v>36</v>
      </c>
      <c r="C147" s="66">
        <v>51881.734799999998</v>
      </c>
      <c r="D147" s="32"/>
      <c r="E147" s="60">
        <f>+(C147-C$7)/C$8</f>
        <v>-1314.5025812824006</v>
      </c>
      <c r="F147" s="60">
        <f>ROUND(2*E147,0)/2</f>
        <v>-1314.5</v>
      </c>
      <c r="G147" s="60">
        <f>+C147-(C$7+F147*C$8)</f>
        <v>-1.2149499962106347E-3</v>
      </c>
      <c r="H147" s="60"/>
      <c r="I147" s="60"/>
      <c r="J147" s="60">
        <f>+G147</f>
        <v>-1.2149499962106347E-3</v>
      </c>
      <c r="M147" s="60"/>
      <c r="N147" s="60"/>
      <c r="O147" s="60">
        <f ca="1">+C$11+C$12*F147</f>
        <v>-4.4711457487410095E-3</v>
      </c>
      <c r="P147" s="60"/>
      <c r="Q147" s="63">
        <f>+C147-15018.5</f>
        <v>36863.234799999998</v>
      </c>
    </row>
    <row r="148" spans="1:17" s="60" customFormat="1" ht="12.95" customHeight="1">
      <c r="A148" s="32" t="s">
        <v>803</v>
      </c>
      <c r="B148" s="33" t="s">
        <v>45</v>
      </c>
      <c r="C148" s="32">
        <v>51898.446040000003</v>
      </c>
      <c r="D148" s="32">
        <v>1.6000000000000001E-3</v>
      </c>
      <c r="E148" s="60">
        <f>+(C148-C$7)/C$8</f>
        <v>-1278.9978858108273</v>
      </c>
      <c r="F148" s="60">
        <f>ROUND(2*E148,0)/2</f>
        <v>-1279</v>
      </c>
      <c r="G148" s="60">
        <f>+C148-(C$7+F148*C$8)</f>
        <v>9.9510000291047618E-4</v>
      </c>
      <c r="K148" s="60">
        <f>+G148</f>
        <v>9.9510000291047618E-4</v>
      </c>
      <c r="O148" s="60">
        <f ca="1">+C$11+C$12*F148</f>
        <v>-4.4296759252900747E-3</v>
      </c>
      <c r="Q148" s="63">
        <f>+C148-15018.5</f>
        <v>36879.946040000003</v>
      </c>
    </row>
    <row r="149" spans="1:17" s="39" customFormat="1" ht="12.95" customHeight="1">
      <c r="A149" s="64" t="s">
        <v>620</v>
      </c>
      <c r="B149" s="65" t="s">
        <v>45</v>
      </c>
      <c r="C149" s="66">
        <v>51912.5648</v>
      </c>
      <c r="D149" s="32"/>
      <c r="E149" s="60">
        <f>+(C149-C$7)/C$8</f>
        <v>-1249.0011725665665</v>
      </c>
      <c r="F149" s="60">
        <f>ROUND(2*E149,0)/2</f>
        <v>-1249</v>
      </c>
      <c r="G149" s="60">
        <f>+C149-(C$7+F149*C$8)</f>
        <v>-5.5189999693538994E-4</v>
      </c>
      <c r="H149" s="60"/>
      <c r="I149" s="60"/>
      <c r="J149" s="60">
        <f>+G149</f>
        <v>-5.5189999693538994E-4</v>
      </c>
      <c r="M149" s="60"/>
      <c r="N149" s="60"/>
      <c r="O149" s="60">
        <f ca="1">+C$11+C$12*F149</f>
        <v>-4.3946310040639328E-3</v>
      </c>
      <c r="P149" s="60"/>
      <c r="Q149" s="63">
        <f>+C149-15018.5</f>
        <v>36894.0648</v>
      </c>
    </row>
    <row r="150" spans="1:17" s="60" customFormat="1" ht="12.95" customHeight="1">
      <c r="A150" s="32" t="s">
        <v>803</v>
      </c>
      <c r="B150" s="33" t="s">
        <v>45</v>
      </c>
      <c r="C150" s="32">
        <v>51923.390039999998</v>
      </c>
      <c r="D150" s="32">
        <v>2.0999999999999999E-3</v>
      </c>
      <c r="E150" s="60">
        <f>+(C150-C$7)/C$8</f>
        <v>-1226.0018709224912</v>
      </c>
      <c r="F150" s="60">
        <f>ROUND(2*E150,0)/2</f>
        <v>-1226</v>
      </c>
      <c r="G150" s="60">
        <f>+C150-(C$7+F150*C$8)</f>
        <v>-8.8059999688994139E-4</v>
      </c>
      <c r="K150" s="60">
        <f>+G150</f>
        <v>-8.8059999688994139E-4</v>
      </c>
      <c r="O150" s="60">
        <f ca="1">+C$11+C$12*F150</f>
        <v>-4.3677632311238911E-3</v>
      </c>
      <c r="Q150" s="63">
        <f>+C150-15018.5</f>
        <v>36904.890039999998</v>
      </c>
    </row>
    <row r="151" spans="1:17" s="60" customFormat="1" ht="12.95" customHeight="1">
      <c r="A151" s="30" t="s">
        <v>804</v>
      </c>
      <c r="B151" s="31" t="s">
        <v>45</v>
      </c>
      <c r="C151" s="30">
        <v>51924.333200000001</v>
      </c>
      <c r="D151" s="30">
        <v>2.5999999999999999E-3</v>
      </c>
      <c r="E151" s="60">
        <f>+(C151-C$7)/C$8</f>
        <v>-1223.9980334705097</v>
      </c>
      <c r="F151" s="60">
        <f>ROUND(2*E151,0)/2</f>
        <v>-1224</v>
      </c>
      <c r="G151" s="60">
        <f>+C151-(C$7+F151*C$8)</f>
        <v>9.2560000484809279E-4</v>
      </c>
      <c r="K151" s="60">
        <f>+G151</f>
        <v>9.2560000484809279E-4</v>
      </c>
      <c r="O151" s="60">
        <f ca="1">+C$11+C$12*F151</f>
        <v>-4.3654269030421484E-3</v>
      </c>
      <c r="Q151" s="63">
        <f>+C151-15018.5</f>
        <v>36905.833200000001</v>
      </c>
    </row>
    <row r="152" spans="1:17" s="39" customFormat="1" ht="12.95" customHeight="1">
      <c r="A152" s="64" t="s">
        <v>620</v>
      </c>
      <c r="B152" s="65" t="s">
        <v>36</v>
      </c>
      <c r="C152" s="66">
        <v>51930.677000000003</v>
      </c>
      <c r="D152" s="32"/>
      <c r="E152" s="60">
        <f>+(C152-C$7)/C$8</f>
        <v>-1210.5199979008814</v>
      </c>
      <c r="F152" s="60">
        <f>ROUND(2*E152,0)/2</f>
        <v>-1210.5</v>
      </c>
      <c r="G152" s="60">
        <f>+C152-(C$7+F152*C$8)</f>
        <v>-9.412549996341113E-3</v>
      </c>
      <c r="H152" s="60"/>
      <c r="I152" s="60"/>
      <c r="J152" s="60">
        <f>+G152</f>
        <v>-9.412549996341113E-3</v>
      </c>
      <c r="M152" s="60"/>
      <c r="N152" s="60"/>
      <c r="O152" s="60">
        <f ca="1">+C$11+C$12*F152</f>
        <v>-4.3496566884903849E-3</v>
      </c>
      <c r="P152" s="60"/>
      <c r="Q152" s="63">
        <f>+C152-15018.5</f>
        <v>36912.177000000003</v>
      </c>
    </row>
    <row r="153" spans="1:17" s="39" customFormat="1" ht="12.95" customHeight="1">
      <c r="A153" s="64" t="s">
        <v>620</v>
      </c>
      <c r="B153" s="65" t="s">
        <v>36</v>
      </c>
      <c r="C153" s="66">
        <v>51939.620999999999</v>
      </c>
      <c r="D153" s="32"/>
      <c r="E153" s="60">
        <f>+(C153-C$7)/C$8</f>
        <v>-1191.517578194293</v>
      </c>
      <c r="F153" s="60">
        <f>ROUND(2*E153,0)/2</f>
        <v>-1191.5</v>
      </c>
      <c r="G153" s="60">
        <f>+C153-(C$7+F153*C$8)</f>
        <v>-8.27364999713609E-3</v>
      </c>
      <c r="H153" s="60"/>
      <c r="I153" s="60"/>
      <c r="J153" s="60">
        <f>+G153</f>
        <v>-8.27364999713609E-3</v>
      </c>
      <c r="M153" s="60"/>
      <c r="N153" s="60"/>
      <c r="O153" s="60">
        <f ca="1">+C$11+C$12*F153</f>
        <v>-4.3274615717138285E-3</v>
      </c>
      <c r="P153" s="60"/>
      <c r="Q153" s="63">
        <f>+C153-15018.5</f>
        <v>36921.120999999999</v>
      </c>
    </row>
    <row r="154" spans="1:17" s="60" customFormat="1" ht="12.95" customHeight="1">
      <c r="A154" s="32" t="s">
        <v>803</v>
      </c>
      <c r="B154" s="33" t="s">
        <v>45</v>
      </c>
      <c r="C154" s="32">
        <v>51956.338649999998</v>
      </c>
      <c r="D154" s="32">
        <v>2.5000000000000001E-3</v>
      </c>
      <c r="E154" s="60">
        <f>+(C154-C$7)/C$8</f>
        <v>-1155.9992640386617</v>
      </c>
      <c r="F154" s="60">
        <f>ROUND(2*E154,0)/2</f>
        <v>-1156</v>
      </c>
      <c r="G154" s="60">
        <f>+C154-(C$7+F154*C$8)</f>
        <v>3.4640000376384705E-4</v>
      </c>
      <c r="K154" s="60">
        <f>+G154</f>
        <v>3.4640000376384705E-4</v>
      </c>
      <c r="O154" s="60">
        <f ca="1">+C$11+C$12*F154</f>
        <v>-4.2859917482628946E-3</v>
      </c>
      <c r="Q154" s="63">
        <f>+C154-15018.5</f>
        <v>36937.838649999998</v>
      </c>
    </row>
    <row r="155" spans="1:17" s="60" customFormat="1" ht="12.95" customHeight="1">
      <c r="A155" s="32" t="s">
        <v>803</v>
      </c>
      <c r="B155" s="33" t="s">
        <v>45</v>
      </c>
      <c r="C155" s="32">
        <v>52209.561199999996</v>
      </c>
      <c r="D155" s="32" t="s">
        <v>50</v>
      </c>
      <c r="E155" s="60">
        <f>+(C155-C$7)/C$8</f>
        <v>-618.00271056429619</v>
      </c>
      <c r="F155" s="60">
        <f>ROUND(2*E155,0)/2</f>
        <v>-618</v>
      </c>
      <c r="G155" s="60">
        <f>+C155-(C$7+F155*C$8)</f>
        <v>-1.2758000011672266E-3</v>
      </c>
      <c r="K155" s="60">
        <f>+G155</f>
        <v>-1.2758000011672266E-3</v>
      </c>
      <c r="O155" s="60">
        <f ca="1">+C$11+C$12*F155</f>
        <v>-3.6575194942740888E-3</v>
      </c>
      <c r="Q155" s="63">
        <f>+C155-15018.5</f>
        <v>37191.061199999996</v>
      </c>
    </row>
    <row r="156" spans="1:17" s="60" customFormat="1" ht="12.95" customHeight="1">
      <c r="A156" s="60" t="s">
        <v>802</v>
      </c>
      <c r="C156" s="62">
        <v>52279.4571</v>
      </c>
      <c r="D156" s="62">
        <v>5.0000000000000001E-4</v>
      </c>
      <c r="E156" s="60">
        <f>+(C156-C$7)/C$8</f>
        <v>-469.50190247279403</v>
      </c>
      <c r="F156" s="60">
        <f>ROUND(2*E156,0)/2</f>
        <v>-469.5</v>
      </c>
      <c r="G156" s="60">
        <f>+C156-(C$7+F156*C$8)</f>
        <v>-8.9544999354984611E-4</v>
      </c>
      <c r="J156" s="60">
        <f>+G156</f>
        <v>-8.9544999354984611E-4</v>
      </c>
      <c r="O156" s="60">
        <f ca="1">+C$11+C$12*F156</f>
        <v>-3.4840471342046878E-3</v>
      </c>
      <c r="Q156" s="63">
        <f>+C156-15018.5</f>
        <v>37260.9571</v>
      </c>
    </row>
    <row r="157" spans="1:17" s="39" customFormat="1" ht="12.95" customHeight="1">
      <c r="A157" s="64" t="s">
        <v>620</v>
      </c>
      <c r="B157" s="65" t="s">
        <v>45</v>
      </c>
      <c r="C157" s="66">
        <v>52312.639600000002</v>
      </c>
      <c r="D157" s="32"/>
      <c r="E157" s="60">
        <f>+(C157-C$7)/C$8</f>
        <v>-399.00237296539183</v>
      </c>
      <c r="F157" s="60">
        <f>ROUND(2*E157,0)/2</f>
        <v>-399</v>
      </c>
      <c r="G157" s="60">
        <f>+C157-(C$7+F157*C$8)</f>
        <v>-1.1168999917572364E-3</v>
      </c>
      <c r="H157" s="60"/>
      <c r="I157" s="60"/>
      <c r="J157" s="60">
        <f>+G157</f>
        <v>-1.1168999917572364E-3</v>
      </c>
      <c r="M157" s="60"/>
      <c r="N157" s="60"/>
      <c r="O157" s="60">
        <f ca="1">+C$11+C$12*F157</f>
        <v>-3.4016915693232553E-3</v>
      </c>
      <c r="P157" s="60"/>
      <c r="Q157" s="63">
        <f>+C157-15018.5</f>
        <v>37294.139600000002</v>
      </c>
    </row>
    <row r="158" spans="1:17" s="39" customFormat="1" ht="12.95" customHeight="1">
      <c r="A158" s="32" t="s">
        <v>803</v>
      </c>
      <c r="B158" s="33" t="s">
        <v>36</v>
      </c>
      <c r="C158" s="32">
        <v>52321.346510000003</v>
      </c>
      <c r="D158" s="32">
        <v>3.3999999999999998E-3</v>
      </c>
      <c r="E158" s="60">
        <f>+(C158-C$7)/C$8</f>
        <v>-380.50367460139563</v>
      </c>
      <c r="F158" s="60">
        <f>ROUND(2*E158,0)/2</f>
        <v>-380.5</v>
      </c>
      <c r="G158" s="60">
        <f>+C158-(C$7+F158*C$8)</f>
        <v>-1.7295499928877689E-3</v>
      </c>
      <c r="H158" s="60"/>
      <c r="I158" s="60"/>
      <c r="J158" s="60"/>
      <c r="K158" s="60">
        <f>+G158</f>
        <v>-1.7295499928877689E-3</v>
      </c>
      <c r="L158" s="60"/>
      <c r="O158" s="60">
        <f ca="1">+C$11+C$12*F158</f>
        <v>-3.3800805345671346E-3</v>
      </c>
      <c r="P158" s="60"/>
      <c r="Q158" s="63">
        <f>+C158-15018.5</f>
        <v>37302.846510000003</v>
      </c>
    </row>
    <row r="159" spans="1:17" s="39" customFormat="1" ht="12.95" customHeight="1">
      <c r="A159" s="64" t="s">
        <v>620</v>
      </c>
      <c r="B159" s="65" t="s">
        <v>45</v>
      </c>
      <c r="C159" s="66">
        <v>52337.584999999999</v>
      </c>
      <c r="D159" s="32"/>
      <c r="E159" s="60">
        <f>+(C159-C$7)/C$8</f>
        <v>-346.00338363747517</v>
      </c>
      <c r="F159" s="60">
        <f>ROUND(2*E159,0)/2</f>
        <v>-346</v>
      </c>
      <c r="G159" s="60">
        <f>+C159-(C$7+F159*C$8)</f>
        <v>-1.5925999978207983E-3</v>
      </c>
      <c r="H159" s="60"/>
      <c r="I159" s="60"/>
      <c r="J159" s="60">
        <f>+G159</f>
        <v>-1.5925999978207983E-3</v>
      </c>
      <c r="M159" s="60"/>
      <c r="N159" s="60"/>
      <c r="O159" s="60">
        <f ca="1">+C$11+C$12*F159</f>
        <v>-3.3397788751570717E-3</v>
      </c>
      <c r="P159" s="60"/>
      <c r="Q159" s="63">
        <f>+C159-15018.5</f>
        <v>37319.084999999999</v>
      </c>
    </row>
    <row r="160" spans="1:17" s="39" customFormat="1" ht="12.95" customHeight="1">
      <c r="A160" s="39" t="s">
        <v>850</v>
      </c>
      <c r="C160" s="61">
        <v>52500.440799999997</v>
      </c>
      <c r="D160" s="61"/>
      <c r="E160" s="60">
        <f>+(C160-C$7)/C$8</f>
        <v>0</v>
      </c>
      <c r="F160" s="60">
        <f>ROUND(2*E160,0)/2</f>
        <v>0</v>
      </c>
      <c r="G160" s="60">
        <f>+C160-(C$7+F160*C$8)</f>
        <v>0</v>
      </c>
      <c r="H160" s="60"/>
      <c r="I160" s="60"/>
      <c r="J160" s="60"/>
      <c r="K160" s="60">
        <f>+G160</f>
        <v>0</v>
      </c>
      <c r="L160" s="60"/>
      <c r="M160" s="60"/>
      <c r="O160" s="60">
        <f ca="1">+C$11+C$12*F160</f>
        <v>-2.9355941170155723E-3</v>
      </c>
      <c r="P160" s="60"/>
      <c r="Q160" s="63">
        <f>+C160-15018.5</f>
        <v>37481.940799999997</v>
      </c>
    </row>
    <row r="161" spans="1:25" s="39" customFormat="1" ht="12.95" customHeight="1">
      <c r="A161" s="64" t="s">
        <v>620</v>
      </c>
      <c r="B161" s="65" t="s">
        <v>36</v>
      </c>
      <c r="C161" s="66">
        <v>52609.873</v>
      </c>
      <c r="D161" s="32"/>
      <c r="E161" s="60">
        <f>+(C161-C$7)/C$8</f>
        <v>232.49961916551018</v>
      </c>
      <c r="F161" s="60">
        <f>ROUND(2*E161,0)/2</f>
        <v>232.5</v>
      </c>
      <c r="G161" s="60">
        <f>+C161-(C$7+F161*C$8)</f>
        <v>-1.7924999701790512E-4</v>
      </c>
      <c r="H161" s="60"/>
      <c r="I161" s="60"/>
      <c r="J161" s="60">
        <f>+G161</f>
        <v>-1.7924999701790512E-4</v>
      </c>
      <c r="M161" s="60"/>
      <c r="N161" s="60"/>
      <c r="O161" s="60">
        <f ca="1">+C$11+C$12*F161</f>
        <v>-2.6639959775129752E-3</v>
      </c>
      <c r="P161" s="60"/>
      <c r="Q161" s="63">
        <f>+C161-15018.5</f>
        <v>37591.373</v>
      </c>
    </row>
    <row r="162" spans="1:25" s="60" customFormat="1" ht="12.95" customHeight="1">
      <c r="A162" s="64" t="s">
        <v>620</v>
      </c>
      <c r="B162" s="65" t="s">
        <v>36</v>
      </c>
      <c r="C162" s="66">
        <v>52610.813499999997</v>
      </c>
      <c r="D162" s="32"/>
      <c r="E162" s="60">
        <f>+(C162-C$7)/C$8</f>
        <v>234.49780518228087</v>
      </c>
      <c r="F162" s="60">
        <f>ROUND(2*E162,0)/2</f>
        <v>234.5</v>
      </c>
      <c r="G162" s="60">
        <f>+C162-(C$7+F162*C$8)</f>
        <v>-1.033050000842195E-3</v>
      </c>
      <c r="J162" s="60">
        <f>+G162</f>
        <v>-1.033050000842195E-3</v>
      </c>
      <c r="K162" s="39"/>
      <c r="L162" s="39"/>
      <c r="O162" s="60">
        <f ca="1">+C$11+C$12*F162</f>
        <v>-2.6616596494312321E-3</v>
      </c>
      <c r="Q162" s="63">
        <f>+C162-15018.5</f>
        <v>37592.313499999997</v>
      </c>
      <c r="R162" s="39"/>
      <c r="S162" s="39"/>
      <c r="T162" s="39"/>
      <c r="U162" s="39"/>
      <c r="V162" s="39"/>
      <c r="W162" s="39"/>
      <c r="X162" s="39"/>
      <c r="Y162" s="39"/>
    </row>
    <row r="163" spans="1:25" s="39" customFormat="1" ht="12.95" customHeight="1">
      <c r="A163" s="60" t="s">
        <v>47</v>
      </c>
      <c r="B163" s="60"/>
      <c r="C163" s="32">
        <v>52619.521399999998</v>
      </c>
      <c r="D163" s="32">
        <v>4.0000000000000002E-4</v>
      </c>
      <c r="E163" s="60">
        <f>+(C163-C$7)/C$8</f>
        <v>252.99860689997988</v>
      </c>
      <c r="F163" s="60">
        <f>ROUND(2*E163,0)/2</f>
        <v>253</v>
      </c>
      <c r="G163" s="60">
        <f>+C163-(C$7+F163*C$8)</f>
        <v>-6.5570000151637942E-4</v>
      </c>
      <c r="H163" s="60"/>
      <c r="I163" s="60"/>
      <c r="J163" s="60">
        <f>+G163</f>
        <v>-6.5570000151637942E-4</v>
      </c>
      <c r="K163" s="60"/>
      <c r="L163" s="60"/>
      <c r="M163" s="60"/>
      <c r="N163" s="60"/>
      <c r="O163" s="60">
        <f ca="1">+C$11+C$12*F163</f>
        <v>-2.6400486146751119E-3</v>
      </c>
      <c r="P163" s="60"/>
      <c r="Q163" s="63">
        <f>+C163-15018.5</f>
        <v>37601.021399999998</v>
      </c>
      <c r="R163" s="60"/>
      <c r="S163" s="60"/>
      <c r="T163" s="60"/>
      <c r="U163" s="60"/>
      <c r="V163" s="60"/>
      <c r="W163" s="60"/>
      <c r="X163" s="60"/>
      <c r="Y163" s="60"/>
    </row>
    <row r="164" spans="1:25" s="39" customFormat="1" ht="12.95" customHeight="1">
      <c r="A164" s="64" t="s">
        <v>620</v>
      </c>
      <c r="B164" s="65" t="s">
        <v>36</v>
      </c>
      <c r="C164" s="66">
        <v>52625.8747</v>
      </c>
      <c r="D164" s="32"/>
      <c r="E164" s="60">
        <f>+(C164-C$7)/C$8</f>
        <v>266.49682616674755</v>
      </c>
      <c r="F164" s="60">
        <f>ROUND(2*E164,0)/2</f>
        <v>266.5</v>
      </c>
      <c r="G164" s="60">
        <f>+C164-(C$7+F164*C$8)</f>
        <v>-1.4938499953132123E-3</v>
      </c>
      <c r="H164" s="60"/>
      <c r="I164" s="60"/>
      <c r="J164" s="60">
        <f>+G164</f>
        <v>-1.4938499953132123E-3</v>
      </c>
      <c r="M164" s="60"/>
      <c r="N164" s="60"/>
      <c r="O164" s="60">
        <f ca="1">+C$11+C$12*F164</f>
        <v>-2.6242784001233479E-3</v>
      </c>
      <c r="P164" s="60"/>
      <c r="Q164" s="63">
        <f>+C164-15018.5</f>
        <v>37607.3747</v>
      </c>
    </row>
    <row r="165" spans="1:25" s="39" customFormat="1" ht="12.95" customHeight="1">
      <c r="A165" s="64" t="s">
        <v>620</v>
      </c>
      <c r="B165" s="65" t="s">
        <v>36</v>
      </c>
      <c r="C165" s="66">
        <v>52662.590199999999</v>
      </c>
      <c r="D165" s="32"/>
      <c r="E165" s="60">
        <f>+(C165-C$7)/C$8</f>
        <v>344.50256641021059</v>
      </c>
      <c r="F165" s="60">
        <f>ROUND(2*E165,0)/2</f>
        <v>344.5</v>
      </c>
      <c r="G165" s="60">
        <f>+C165-(C$7+F165*C$8)</f>
        <v>1.207950001116842E-3</v>
      </c>
      <c r="H165" s="60"/>
      <c r="I165" s="60"/>
      <c r="J165" s="60">
        <f>+G165</f>
        <v>1.207950001116842E-3</v>
      </c>
      <c r="M165" s="60"/>
      <c r="N165" s="60"/>
      <c r="O165" s="60">
        <f ca="1">+C$11+C$12*F165</f>
        <v>-2.5331616049353799E-3</v>
      </c>
      <c r="P165" s="60"/>
      <c r="Q165" s="63">
        <f>+C165-15018.5</f>
        <v>37644.090199999999</v>
      </c>
    </row>
    <row r="166" spans="1:25" s="60" customFormat="1" ht="12.95" customHeight="1">
      <c r="A166" s="64" t="s">
        <v>620</v>
      </c>
      <c r="B166" s="65" t="s">
        <v>36</v>
      </c>
      <c r="C166" s="66">
        <v>52669.6486</v>
      </c>
      <c r="D166" s="32"/>
      <c r="E166" s="60">
        <f>+(C166-C$7)/C$8</f>
        <v>359.49884092464231</v>
      </c>
      <c r="F166" s="60">
        <f>ROUND(2*E166,0)/2</f>
        <v>359.5</v>
      </c>
      <c r="G166" s="60">
        <f>+C166-(C$7+F166*C$8)</f>
        <v>-5.4554999951506034E-4</v>
      </c>
      <c r="J166" s="60">
        <f>+G166</f>
        <v>-5.4554999951506034E-4</v>
      </c>
      <c r="K166" s="39"/>
      <c r="L166" s="39"/>
      <c r="O166" s="60">
        <f ca="1">+C$11+C$12*F166</f>
        <v>-2.5156391443223089E-3</v>
      </c>
      <c r="Q166" s="63">
        <f>+C166-15018.5</f>
        <v>37651.1486</v>
      </c>
      <c r="R166" s="39"/>
      <c r="S166" s="39"/>
      <c r="T166" s="39"/>
      <c r="U166" s="39"/>
      <c r="V166" s="39"/>
      <c r="W166" s="39"/>
      <c r="X166" s="39"/>
      <c r="Y166" s="39"/>
    </row>
    <row r="167" spans="1:25" s="60" customFormat="1" ht="12.95" customHeight="1">
      <c r="A167" s="30" t="s">
        <v>804</v>
      </c>
      <c r="B167" s="31" t="s">
        <v>36</v>
      </c>
      <c r="C167" s="30">
        <v>52672.4735</v>
      </c>
      <c r="D167" s="30">
        <v>1.4E-3</v>
      </c>
      <c r="E167" s="60">
        <f>+(C167-C$7)/C$8</f>
        <v>365.50062261394896</v>
      </c>
      <c r="F167" s="60">
        <f>ROUND(2*E167,0)/2</f>
        <v>365.5</v>
      </c>
      <c r="G167" s="60">
        <f>+C167-(C$7+F167*C$8)</f>
        <v>2.9305000498425215E-4</v>
      </c>
      <c r="K167" s="60">
        <f>+G167</f>
        <v>2.9305000498425215E-4</v>
      </c>
      <c r="O167" s="60">
        <f ca="1">+C$11+C$12*F167</f>
        <v>-2.5086301600770809E-3</v>
      </c>
      <c r="Q167" s="63">
        <f>+C167-15018.5</f>
        <v>37653.9735</v>
      </c>
    </row>
    <row r="168" spans="1:25" s="60" customFormat="1" ht="12.95" customHeight="1">
      <c r="A168" s="30" t="s">
        <v>804</v>
      </c>
      <c r="B168" s="31" t="s">
        <v>36</v>
      </c>
      <c r="C168" s="30">
        <v>52683.298699999999</v>
      </c>
      <c r="D168" s="30">
        <v>3.8999999999999998E-3</v>
      </c>
      <c r="E168" s="60">
        <f>+(C168-C$7)/C$8</f>
        <v>388.49983927403849</v>
      </c>
      <c r="F168" s="60">
        <f>ROUND(2*E168,0)/2</f>
        <v>388.5</v>
      </c>
      <c r="G168" s="60">
        <f>+C168-(C$7+F168*C$8)</f>
        <v>-7.564999395981431E-5</v>
      </c>
      <c r="K168" s="60">
        <f>+G168</f>
        <v>-7.564999395981431E-5</v>
      </c>
      <c r="O168" s="60">
        <f ca="1">+C$11+C$12*F168</f>
        <v>-2.4817623871370388E-3</v>
      </c>
      <c r="Q168" s="63">
        <f>+C168-15018.5</f>
        <v>37664.798699999999</v>
      </c>
    </row>
    <row r="169" spans="1:25" s="60" customFormat="1" ht="12.95" customHeight="1">
      <c r="A169" s="30" t="s">
        <v>804</v>
      </c>
      <c r="B169" s="31" t="s">
        <v>36</v>
      </c>
      <c r="C169" s="30">
        <v>52683.3004</v>
      </c>
      <c r="D169" s="30">
        <v>6.3E-3</v>
      </c>
      <c r="E169" s="60">
        <f>+(C169-C$7)/C$8</f>
        <v>388.5034510935281</v>
      </c>
      <c r="F169" s="60">
        <f>ROUND(2*E169,0)/2</f>
        <v>388.5</v>
      </c>
      <c r="G169" s="60">
        <f>+C169-(C$7+F169*C$8)</f>
        <v>1.6243500067503192E-3</v>
      </c>
      <c r="K169" s="60">
        <f>+G169</f>
        <v>1.6243500067503192E-3</v>
      </c>
      <c r="O169" s="60">
        <f ca="1">+C$11+C$12*F169</f>
        <v>-2.4817623871370388E-3</v>
      </c>
      <c r="Q169" s="63">
        <f>+C169-15018.5</f>
        <v>37664.8004</v>
      </c>
    </row>
    <row r="170" spans="1:25" s="60" customFormat="1" ht="12.95" customHeight="1">
      <c r="A170" s="30" t="s">
        <v>804</v>
      </c>
      <c r="B170" s="31" t="s">
        <v>45</v>
      </c>
      <c r="C170" s="30">
        <v>52694.359100000001</v>
      </c>
      <c r="D170" s="30">
        <v>4.1999999999999997E-3</v>
      </c>
      <c r="E170" s="60">
        <f>+(C170-C$7)/C$8</f>
        <v>411.99876178330572</v>
      </c>
      <c r="F170" s="60">
        <f>ROUND(2*E170,0)/2</f>
        <v>412</v>
      </c>
      <c r="G170" s="60">
        <f>+C170-(C$7+F170*C$8)</f>
        <v>-5.827999921166338E-4</v>
      </c>
      <c r="K170" s="60">
        <f>+G170</f>
        <v>-5.827999921166338E-4</v>
      </c>
      <c r="O170" s="60">
        <f ca="1">+C$11+C$12*F170</f>
        <v>-2.4543105321765614E-3</v>
      </c>
      <c r="Q170" s="63">
        <f>+C170-15018.5</f>
        <v>37675.859100000001</v>
      </c>
    </row>
    <row r="171" spans="1:25" s="39" customFormat="1" ht="12.95" customHeight="1">
      <c r="A171" s="30" t="s">
        <v>804</v>
      </c>
      <c r="B171" s="31" t="s">
        <v>45</v>
      </c>
      <c r="C171" s="30">
        <v>52694.359600000003</v>
      </c>
      <c r="D171" s="30">
        <v>4.1999999999999997E-3</v>
      </c>
      <c r="E171" s="60">
        <f>+(C171-C$7)/C$8</f>
        <v>411.99982408315924</v>
      </c>
      <c r="F171" s="60">
        <f>ROUND(2*E171,0)/2</f>
        <v>412</v>
      </c>
      <c r="G171" s="60">
        <f>+C171-(C$7+F171*C$8)</f>
        <v>-8.2799990195780993E-5</v>
      </c>
      <c r="H171" s="60"/>
      <c r="I171" s="60"/>
      <c r="J171" s="60"/>
      <c r="K171" s="60">
        <f>+G171</f>
        <v>-8.2799990195780993E-5</v>
      </c>
      <c r="L171" s="60"/>
      <c r="M171" s="60"/>
      <c r="N171" s="60"/>
      <c r="O171" s="60">
        <f ca="1">+C$11+C$12*F171</f>
        <v>-2.4543105321765614E-3</v>
      </c>
      <c r="P171" s="60"/>
      <c r="Q171" s="63">
        <f>+C171-15018.5</f>
        <v>37675.859600000003</v>
      </c>
      <c r="R171" s="60"/>
      <c r="S171" s="60"/>
      <c r="T171" s="60"/>
      <c r="U171" s="60"/>
      <c r="V171" s="60"/>
      <c r="W171" s="60"/>
      <c r="X171" s="60"/>
      <c r="Y171" s="60"/>
    </row>
    <row r="172" spans="1:25" s="60" customFormat="1" ht="12.95" customHeight="1">
      <c r="A172" s="64" t="s">
        <v>680</v>
      </c>
      <c r="B172" s="65" t="s">
        <v>36</v>
      </c>
      <c r="C172" s="66">
        <v>52694.608</v>
      </c>
      <c r="D172" s="32"/>
      <c r="E172" s="60">
        <f>+(C172-C$7)/C$8</f>
        <v>412.527574648349</v>
      </c>
      <c r="F172" s="60">
        <f>ROUND(2*E172,0)/2</f>
        <v>412.5</v>
      </c>
      <c r="G172" s="60">
        <f>+C172-(C$7+F172*C$8)</f>
        <v>1.2978750004549511E-2</v>
      </c>
      <c r="J172" s="60">
        <f>+G172</f>
        <v>1.2978750004549511E-2</v>
      </c>
      <c r="K172" s="39"/>
      <c r="L172" s="39"/>
      <c r="O172" s="60">
        <f ca="1">+C$11+C$12*F172</f>
        <v>-2.4537264501561257E-3</v>
      </c>
      <c r="Q172" s="63">
        <f>+C172-15018.5</f>
        <v>37676.108</v>
      </c>
      <c r="R172" s="39"/>
      <c r="S172" s="39"/>
      <c r="T172" s="39"/>
      <c r="U172" s="39"/>
      <c r="V172" s="39"/>
      <c r="W172" s="39"/>
      <c r="X172" s="39"/>
      <c r="Y172" s="39"/>
    </row>
    <row r="173" spans="1:25" s="60" customFormat="1" ht="12.95" customHeight="1">
      <c r="A173" s="30" t="s">
        <v>804</v>
      </c>
      <c r="B173" s="31" t="s">
        <v>45</v>
      </c>
      <c r="C173" s="30">
        <v>52695.301500000001</v>
      </c>
      <c r="D173" s="30">
        <v>4.4000000000000003E-3</v>
      </c>
      <c r="E173" s="60">
        <f>+(C173-C$7)/C$8</f>
        <v>414.00098453951051</v>
      </c>
      <c r="F173" s="60">
        <f>ROUND(2*E173,0)/2</f>
        <v>414</v>
      </c>
      <c r="G173" s="60">
        <f>+C173-(C$7+F173*C$8)</f>
        <v>4.6340000699274242E-4</v>
      </c>
      <c r="K173" s="60">
        <f>+G173</f>
        <v>4.6340000699274242E-4</v>
      </c>
      <c r="O173" s="60">
        <f ca="1">+C$11+C$12*F173</f>
        <v>-2.4519742040948183E-3</v>
      </c>
      <c r="Q173" s="63">
        <f>+C173-15018.5</f>
        <v>37676.801500000001</v>
      </c>
    </row>
    <row r="174" spans="1:25" s="39" customFormat="1" ht="12.95" customHeight="1">
      <c r="A174" s="30" t="s">
        <v>804</v>
      </c>
      <c r="B174" s="31" t="s">
        <v>45</v>
      </c>
      <c r="C174" s="30">
        <v>52695.302199999998</v>
      </c>
      <c r="D174" s="30">
        <v>3.0000000000000001E-3</v>
      </c>
      <c r="E174" s="60">
        <f>+(C174-C$7)/C$8</f>
        <v>414.00247175929303</v>
      </c>
      <c r="F174" s="60">
        <f>ROUND(2*E174,0)/2</f>
        <v>414</v>
      </c>
      <c r="G174" s="60">
        <f>+C174-(C$7+F174*C$8)</f>
        <v>1.1634000038611703E-3</v>
      </c>
      <c r="H174" s="60"/>
      <c r="I174" s="60"/>
      <c r="J174" s="60"/>
      <c r="K174" s="60">
        <f>+G174</f>
        <v>1.1634000038611703E-3</v>
      </c>
      <c r="L174" s="60"/>
      <c r="M174" s="60"/>
      <c r="N174" s="60"/>
      <c r="O174" s="60">
        <f ca="1">+C$11+C$12*F174</f>
        <v>-2.4519742040948183E-3</v>
      </c>
      <c r="P174" s="60"/>
      <c r="Q174" s="63">
        <f>+C174-15018.5</f>
        <v>37676.802199999998</v>
      </c>
      <c r="R174" s="60"/>
      <c r="S174" s="60"/>
      <c r="T174" s="60"/>
      <c r="U174" s="60"/>
      <c r="V174" s="60"/>
      <c r="W174" s="60"/>
      <c r="X174" s="60"/>
      <c r="Y174" s="60"/>
    </row>
    <row r="175" spans="1:25" s="60" customFormat="1" ht="12.95" customHeight="1">
      <c r="A175" s="64" t="s">
        <v>620</v>
      </c>
      <c r="B175" s="65" t="s">
        <v>36</v>
      </c>
      <c r="C175" s="66">
        <v>52701.654399999999</v>
      </c>
      <c r="D175" s="32"/>
      <c r="E175" s="60">
        <f>+(C175-C$7)/C$8</f>
        <v>427.49835396638917</v>
      </c>
      <c r="F175" s="60">
        <f>ROUND(2*E175,0)/2</f>
        <v>427.5</v>
      </c>
      <c r="G175" s="60">
        <f>+C175-(C$7+F175*C$8)</f>
        <v>-7.7474999852711335E-4</v>
      </c>
      <c r="J175" s="60">
        <f>+G175</f>
        <v>-7.7474999852711335E-4</v>
      </c>
      <c r="K175" s="39"/>
      <c r="L175" s="39"/>
      <c r="O175" s="60">
        <f ca="1">+C$11+C$12*F175</f>
        <v>-2.4362039895430548E-3</v>
      </c>
      <c r="Q175" s="63">
        <f>+C175-15018.5</f>
        <v>37683.154399999999</v>
      </c>
      <c r="R175" s="39"/>
      <c r="S175" s="39"/>
      <c r="T175" s="39"/>
      <c r="U175" s="39"/>
      <c r="V175" s="39"/>
      <c r="W175" s="39"/>
      <c r="X175" s="39"/>
      <c r="Y175" s="39"/>
    </row>
    <row r="176" spans="1:25" s="39" customFormat="1" ht="12.95" customHeight="1">
      <c r="A176" s="30" t="s">
        <v>804</v>
      </c>
      <c r="B176" s="31" t="s">
        <v>36</v>
      </c>
      <c r="C176" s="30">
        <v>52723.305999999997</v>
      </c>
      <c r="D176" s="30">
        <v>3.3999999999999998E-3</v>
      </c>
      <c r="E176" s="60">
        <f>+(C176-C$7)/C$8</f>
        <v>473.49933680620438</v>
      </c>
      <c r="F176" s="60">
        <f>ROUND(2*E176,0)/2</f>
        <v>473.5</v>
      </c>
      <c r="G176" s="60">
        <f>+C176-(C$7+F176*C$8)</f>
        <v>-3.1214999762596563E-4</v>
      </c>
      <c r="H176" s="60"/>
      <c r="I176" s="60"/>
      <c r="J176" s="60"/>
      <c r="K176" s="60">
        <f>+G176</f>
        <v>-3.1214999762596563E-4</v>
      </c>
      <c r="L176" s="60"/>
      <c r="M176" s="60"/>
      <c r="N176" s="60"/>
      <c r="O176" s="60">
        <f ca="1">+C$11+C$12*F176</f>
        <v>-2.3824684436629709E-3</v>
      </c>
      <c r="P176" s="60"/>
      <c r="Q176" s="63">
        <f>+C176-15018.5</f>
        <v>37704.805999999997</v>
      </c>
      <c r="R176" s="60"/>
      <c r="S176" s="60"/>
      <c r="T176" s="60"/>
      <c r="U176" s="60"/>
      <c r="V176" s="60"/>
      <c r="W176" s="60"/>
      <c r="X176" s="60"/>
      <c r="Y176" s="60"/>
    </row>
    <row r="177" spans="1:25" s="60" customFormat="1" ht="12.95" customHeight="1">
      <c r="A177" s="64" t="s">
        <v>805</v>
      </c>
      <c r="B177" s="65" t="s">
        <v>45</v>
      </c>
      <c r="C177" s="66">
        <v>52981.472199999997</v>
      </c>
      <c r="D177" s="32"/>
      <c r="E177" s="60">
        <f>+(C177-C$7)/C$8</f>
        <v>1021.9991675818377</v>
      </c>
      <c r="F177" s="60">
        <f>ROUND(2*E177,0)/2</f>
        <v>1022</v>
      </c>
      <c r="G177" s="60">
        <f>+C177-(C$7+F177*C$8)</f>
        <v>-3.9180000021588057E-4</v>
      </c>
      <c r="K177" s="60">
        <f>+G177</f>
        <v>-3.9180000021588057E-4</v>
      </c>
      <c r="O177" s="60">
        <f ca="1">+C$11+C$12*F177</f>
        <v>-1.7417304672450158E-3</v>
      </c>
      <c r="Q177" s="63">
        <f>+C177-15018.5</f>
        <v>37962.972199999997</v>
      </c>
      <c r="S177" s="39"/>
      <c r="T177" s="39"/>
      <c r="U177" s="39"/>
      <c r="V177" s="39"/>
      <c r="W177" s="39"/>
      <c r="X177" s="39"/>
      <c r="Y177" s="39"/>
    </row>
    <row r="178" spans="1:25" s="60" customFormat="1" ht="12.95" customHeight="1">
      <c r="A178" s="30" t="s">
        <v>805</v>
      </c>
      <c r="B178" s="31" t="s">
        <v>45</v>
      </c>
      <c r="C178" s="30">
        <v>52981.472240000003</v>
      </c>
      <c r="D178" s="30">
        <v>8.0000000000000007E-5</v>
      </c>
      <c r="E178" s="60">
        <f>+(C178-C$7)/C$8</f>
        <v>1021.9992525658389</v>
      </c>
      <c r="F178" s="60">
        <f>ROUND(2*E178,0)/2</f>
        <v>1022</v>
      </c>
      <c r="G178" s="60">
        <f>+C178-(C$7+F178*C$8)</f>
        <v>-3.5179999395040795E-4</v>
      </c>
      <c r="K178" s="60">
        <f>+G178</f>
        <v>-3.5179999395040795E-4</v>
      </c>
      <c r="O178" s="60">
        <f ca="1">+C$11+C$12*F178</f>
        <v>-1.7417304672450158E-3</v>
      </c>
      <c r="Q178" s="63">
        <f>+C178-15018.5</f>
        <v>37962.972240000003</v>
      </c>
    </row>
    <row r="179" spans="1:25" s="60" customFormat="1" ht="12.95" customHeight="1">
      <c r="A179" s="30" t="s">
        <v>804</v>
      </c>
      <c r="B179" s="31" t="s">
        <v>45</v>
      </c>
      <c r="C179" s="30">
        <v>52983.355300000003</v>
      </c>
      <c r="D179" s="30">
        <v>2.8999999999999998E-3</v>
      </c>
      <c r="E179" s="60">
        <f>+(C179-C$7)/C$8</f>
        <v>1026.000001274773</v>
      </c>
      <c r="F179" s="60">
        <f>ROUND(2*E179,0)/2</f>
        <v>1026</v>
      </c>
      <c r="G179" s="60">
        <f>+C179-(C$7+F179*C$8)</f>
        <v>6.0000456869602203E-7</v>
      </c>
      <c r="K179" s="60">
        <f>+G179</f>
        <v>6.0000456869602203E-7</v>
      </c>
      <c r="O179" s="60">
        <f ca="1">+C$11+C$12*F179</f>
        <v>-1.7370578110815305E-3</v>
      </c>
      <c r="Q179" s="63">
        <f>+C179-15018.5</f>
        <v>37964.855300000003</v>
      </c>
    </row>
    <row r="180" spans="1:25" s="60" customFormat="1" ht="12.95" customHeight="1">
      <c r="A180" s="30" t="s">
        <v>804</v>
      </c>
      <c r="B180" s="31" t="s">
        <v>45</v>
      </c>
      <c r="C180" s="30">
        <v>52983.3557</v>
      </c>
      <c r="D180" s="30">
        <v>2.8999999999999998E-3</v>
      </c>
      <c r="E180" s="60">
        <f>+(C180-C$7)/C$8</f>
        <v>1026.0008511146466</v>
      </c>
      <c r="F180" s="60">
        <f>ROUND(2*E180,0)/2</f>
        <v>1026</v>
      </c>
      <c r="G180" s="60">
        <f>+C180-(C$7+F180*C$8)</f>
        <v>4.006000017398037E-4</v>
      </c>
      <c r="K180" s="60">
        <f>+G180</f>
        <v>4.006000017398037E-4</v>
      </c>
      <c r="O180" s="60">
        <f ca="1">+C$11+C$12*F180</f>
        <v>-1.7370578110815305E-3</v>
      </c>
      <c r="Q180" s="63">
        <f>+C180-15018.5</f>
        <v>37964.8557</v>
      </c>
    </row>
    <row r="181" spans="1:25" s="60" customFormat="1" ht="12.95" customHeight="1">
      <c r="A181" s="30" t="s">
        <v>804</v>
      </c>
      <c r="B181" s="31" t="s">
        <v>45</v>
      </c>
      <c r="C181" s="30">
        <v>52983.356099999997</v>
      </c>
      <c r="D181" s="30">
        <v>2.8E-3</v>
      </c>
      <c r="E181" s="60">
        <f>+(C181-C$7)/C$8</f>
        <v>1026.0017009545202</v>
      </c>
      <c r="F181" s="60">
        <f>ROUND(2*E181,0)/2</f>
        <v>1026</v>
      </c>
      <c r="G181" s="60">
        <f>+C181-(C$7+F181*C$8)</f>
        <v>8.0059999891091138E-4</v>
      </c>
      <c r="K181" s="60">
        <f>+G181</f>
        <v>8.0059999891091138E-4</v>
      </c>
      <c r="O181" s="60">
        <f ca="1">+C$11+C$12*F181</f>
        <v>-1.7370578110815305E-3</v>
      </c>
      <c r="Q181" s="63">
        <f>+C181-15018.5</f>
        <v>37964.856099999997</v>
      </c>
    </row>
    <row r="182" spans="1:25" s="60" customFormat="1" ht="12.95" customHeight="1">
      <c r="A182" s="30" t="s">
        <v>804</v>
      </c>
      <c r="B182" s="31" t="s">
        <v>36</v>
      </c>
      <c r="C182" s="30">
        <v>52983.5916</v>
      </c>
      <c r="D182" s="30">
        <v>2.8999999999999998E-3</v>
      </c>
      <c r="E182" s="60">
        <f>+(C182-C$7)/C$8</f>
        <v>1026.5020441836068</v>
      </c>
      <c r="F182" s="60">
        <f>ROUND(2*E182,0)/2</f>
        <v>1026.5</v>
      </c>
      <c r="G182" s="60">
        <f>+C182-(C$7+F182*C$8)</f>
        <v>9.6215000667143613E-4</v>
      </c>
      <c r="K182" s="60">
        <f>+G182</f>
        <v>9.6215000667143613E-4</v>
      </c>
      <c r="O182" s="60">
        <f ca="1">+C$11+C$12*F182</f>
        <v>-1.7364737290610946E-3</v>
      </c>
      <c r="Q182" s="63">
        <f>+C182-15018.5</f>
        <v>37965.0916</v>
      </c>
    </row>
    <row r="183" spans="1:25" s="60" customFormat="1" ht="12.95" customHeight="1">
      <c r="A183" s="30" t="s">
        <v>804</v>
      </c>
      <c r="B183" s="31" t="s">
        <v>36</v>
      </c>
      <c r="C183" s="30">
        <v>52983.591800000002</v>
      </c>
      <c r="D183" s="30">
        <v>3.0000000000000001E-3</v>
      </c>
      <c r="E183" s="60">
        <f>+(C183-C$7)/C$8</f>
        <v>1026.5024691035512</v>
      </c>
      <c r="F183" s="60">
        <f>ROUND(2*E183,0)/2</f>
        <v>1026.5</v>
      </c>
      <c r="G183" s="60">
        <f>+C183-(C$7+F183*C$8)</f>
        <v>1.1621500088949688E-3</v>
      </c>
      <c r="K183" s="60">
        <f>+G183</f>
        <v>1.1621500088949688E-3</v>
      </c>
      <c r="O183" s="60">
        <f ca="1">+C$11+C$12*F183</f>
        <v>-1.7364737290610946E-3</v>
      </c>
      <c r="Q183" s="63">
        <f>+C183-15018.5</f>
        <v>37965.091800000002</v>
      </c>
    </row>
    <row r="184" spans="1:25" s="39" customFormat="1" ht="12.95" customHeight="1">
      <c r="A184" s="30" t="s">
        <v>804</v>
      </c>
      <c r="B184" s="31" t="s">
        <v>36</v>
      </c>
      <c r="C184" s="30">
        <v>52983.5933</v>
      </c>
      <c r="D184" s="30">
        <v>2.8999999999999998E-3</v>
      </c>
      <c r="E184" s="60">
        <f>+(C184-C$7)/C$8</f>
        <v>1026.5056560030964</v>
      </c>
      <c r="F184" s="60">
        <f>ROUND(2*E184,0)/2</f>
        <v>1026.5</v>
      </c>
      <c r="G184" s="60">
        <f>+C184-(C$7+F184*C$8)</f>
        <v>2.6621500073815696E-3</v>
      </c>
      <c r="H184" s="60"/>
      <c r="I184" s="60"/>
      <c r="J184" s="60"/>
      <c r="K184" s="60">
        <f>+G184</f>
        <v>2.6621500073815696E-3</v>
      </c>
      <c r="L184" s="60"/>
      <c r="M184" s="60"/>
      <c r="N184" s="60"/>
      <c r="O184" s="60">
        <f ca="1">+C$11+C$12*F184</f>
        <v>-1.7364737290610946E-3</v>
      </c>
      <c r="P184" s="60"/>
      <c r="Q184" s="63">
        <f>+C184-15018.5</f>
        <v>37965.0933</v>
      </c>
      <c r="R184" s="60"/>
      <c r="S184" s="60"/>
      <c r="T184" s="60"/>
      <c r="U184" s="60"/>
      <c r="V184" s="60"/>
      <c r="W184" s="60"/>
      <c r="X184" s="60"/>
      <c r="Y184" s="60"/>
    </row>
    <row r="185" spans="1:25" s="60" customFormat="1" ht="12.95" customHeight="1">
      <c r="A185" s="64" t="s">
        <v>680</v>
      </c>
      <c r="B185" s="65" t="s">
        <v>45</v>
      </c>
      <c r="C185" s="66">
        <v>53035.600899999998</v>
      </c>
      <c r="D185" s="32"/>
      <c r="E185" s="60">
        <f>+(C185-C$7)/C$8</f>
        <v>1137.0009873014822</v>
      </c>
      <c r="F185" s="60">
        <f>ROUND(2*E185,0)/2</f>
        <v>1137</v>
      </c>
      <c r="G185" s="60">
        <f>+C185-(C$7+F185*C$8)</f>
        <v>4.6470000233966857E-4</v>
      </c>
      <c r="J185" s="60">
        <f>+G185</f>
        <v>4.6470000233966857E-4</v>
      </c>
      <c r="K185" s="39"/>
      <c r="L185" s="39"/>
      <c r="O185" s="60">
        <f ca="1">+C$11+C$12*F185</f>
        <v>-1.6073916025448065E-3</v>
      </c>
      <c r="Q185" s="63">
        <f>+C185-15018.5</f>
        <v>38017.100899999998</v>
      </c>
      <c r="R185" s="39"/>
      <c r="S185" s="39"/>
      <c r="T185" s="39"/>
      <c r="U185" s="39"/>
      <c r="V185" s="39"/>
      <c r="W185" s="39"/>
      <c r="X185" s="39"/>
      <c r="Y185" s="39"/>
    </row>
    <row r="186" spans="1:25" s="39" customFormat="1" ht="12.95" customHeight="1">
      <c r="A186" s="32" t="s">
        <v>806</v>
      </c>
      <c r="B186" s="31" t="s">
        <v>36</v>
      </c>
      <c r="C186" s="30">
        <v>53047.131099999999</v>
      </c>
      <c r="D186" s="30">
        <v>2.0000000000000001E-4</v>
      </c>
      <c r="E186" s="60">
        <f>+(C186-C$7)/C$8</f>
        <v>1161.4980467492712</v>
      </c>
      <c r="F186" s="60">
        <f>ROUND(2*E186,0)/2</f>
        <v>1161.5</v>
      </c>
      <c r="G186" s="60">
        <f>+C186-(C$7+F186*C$8)</f>
        <v>-9.1935000091325492E-4</v>
      </c>
      <c r="H186" s="60"/>
      <c r="I186" s="60"/>
      <c r="J186" s="60"/>
      <c r="K186" s="60">
        <f>+G186</f>
        <v>-9.1935000091325492E-4</v>
      </c>
      <c r="L186" s="60"/>
      <c r="M186" s="60"/>
      <c r="N186" s="60"/>
      <c r="O186" s="60">
        <f ca="1">+C$11+C$12*F186</f>
        <v>-1.5787715835434576E-3</v>
      </c>
      <c r="P186" s="60"/>
      <c r="Q186" s="63">
        <f>+C186-15018.5</f>
        <v>38028.631099999999</v>
      </c>
      <c r="R186" s="60"/>
      <c r="S186" s="60"/>
      <c r="T186" s="60"/>
      <c r="U186" s="60"/>
      <c r="V186" s="60"/>
      <c r="W186" s="60"/>
      <c r="X186" s="60"/>
      <c r="Y186" s="60"/>
    </row>
    <row r="187" spans="1:25" s="39" customFormat="1" ht="12.95" customHeight="1">
      <c r="A187" s="64" t="s">
        <v>680</v>
      </c>
      <c r="B187" s="65" t="s">
        <v>36</v>
      </c>
      <c r="C187" s="66">
        <v>53314.948100000001</v>
      </c>
      <c r="D187" s="32"/>
      <c r="E187" s="60">
        <f>+(C187-C$7)/C$8</f>
        <v>1730.5019642986617</v>
      </c>
      <c r="F187" s="60">
        <f>ROUND(2*E187,0)/2</f>
        <v>1730.5</v>
      </c>
      <c r="G187" s="60">
        <f>+C187-(C$7+F187*C$8)</f>
        <v>9.2455000412883237E-4</v>
      </c>
      <c r="H187" s="60"/>
      <c r="I187" s="60"/>
      <c r="J187" s="60">
        <f>+G187</f>
        <v>9.2455000412883237E-4</v>
      </c>
      <c r="M187" s="60"/>
      <c r="N187" s="60"/>
      <c r="O187" s="60">
        <f ca="1">+C$11+C$12*F187</f>
        <v>-9.1408624428763888E-4</v>
      </c>
      <c r="P187" s="60"/>
      <c r="Q187" s="63">
        <f>+C187-15018.5</f>
        <v>38296.448100000001</v>
      </c>
    </row>
    <row r="188" spans="1:25" s="39" customFormat="1" ht="12.95" customHeight="1">
      <c r="A188" s="64" t="s">
        <v>680</v>
      </c>
      <c r="B188" s="65" t="s">
        <v>36</v>
      </c>
      <c r="C188" s="66">
        <v>53323.890399999997</v>
      </c>
      <c r="D188" s="32"/>
      <c r="E188" s="60">
        <f>+(C188-C$7)/C$8</f>
        <v>1749.5007721857603</v>
      </c>
      <c r="F188" s="60">
        <f>ROUND(2*E188,0)/2</f>
        <v>1749.5</v>
      </c>
      <c r="G188" s="60">
        <f>+C188-(C$7+F188*C$8)</f>
        <v>3.6345000262372196E-4</v>
      </c>
      <c r="H188" s="60"/>
      <c r="I188" s="60"/>
      <c r="J188" s="60">
        <f>+G188</f>
        <v>3.6345000262372196E-4</v>
      </c>
      <c r="M188" s="60"/>
      <c r="N188" s="60"/>
      <c r="O188" s="60">
        <f ca="1">+C$11+C$12*F188</f>
        <v>-8.9189112751108255E-4</v>
      </c>
      <c r="P188" s="60"/>
      <c r="Q188" s="63">
        <f>+C188-15018.5</f>
        <v>38305.390399999997</v>
      </c>
    </row>
    <row r="189" spans="1:25" s="39" customFormat="1" ht="12.95" customHeight="1">
      <c r="A189" s="64" t="s">
        <v>680</v>
      </c>
      <c r="B189" s="65" t="s">
        <v>36</v>
      </c>
      <c r="C189" s="66">
        <v>53368.603900000002</v>
      </c>
      <c r="D189" s="32"/>
      <c r="E189" s="60">
        <f>+(C189-C$7)/C$8</f>
        <v>1844.4990608207142</v>
      </c>
      <c r="F189" s="60">
        <f>ROUND(2*E189,0)/2</f>
        <v>1844.5</v>
      </c>
      <c r="G189" s="60">
        <f>+C189-(C$7+F189*C$8)</f>
        <v>-4.4204999721841887E-4</v>
      </c>
      <c r="H189" s="60"/>
      <c r="I189" s="60"/>
      <c r="J189" s="60">
        <f>+G189</f>
        <v>-4.4204999721841887E-4</v>
      </c>
      <c r="M189" s="60"/>
      <c r="N189" s="60"/>
      <c r="O189" s="60">
        <f ca="1">+C$11+C$12*F189</f>
        <v>-7.8091554362830088E-4</v>
      </c>
      <c r="P189" s="60"/>
      <c r="Q189" s="63">
        <f>+C189-15018.5</f>
        <v>38350.103900000002</v>
      </c>
    </row>
    <row r="190" spans="1:25" s="39" customFormat="1" ht="12.95" customHeight="1">
      <c r="A190" s="32" t="s">
        <v>807</v>
      </c>
      <c r="B190" s="33" t="s">
        <v>45</v>
      </c>
      <c r="C190" s="32">
        <v>53384.364000000001</v>
      </c>
      <c r="D190" s="32">
        <v>7.0000000000000001E-3</v>
      </c>
      <c r="E190" s="60">
        <f>+(C190-C$7)/C$8</f>
        <v>1877.9829645347047</v>
      </c>
      <c r="F190" s="60">
        <f>ROUND(2*E190,0)/2</f>
        <v>1878</v>
      </c>
      <c r="G190" s="60">
        <f>+C190-(C$7+F190*C$8)</f>
        <v>-8.0181999946944416E-3</v>
      </c>
      <c r="H190" s="60"/>
      <c r="I190" s="60">
        <f>+G190</f>
        <v>-8.0181999946944416E-3</v>
      </c>
      <c r="J190" s="60"/>
      <c r="L190" s="60"/>
      <c r="M190" s="60"/>
      <c r="N190" s="60"/>
      <c r="O190" s="60">
        <f ca="1">+C$11+C$12*F190</f>
        <v>-7.4178204825910967E-4</v>
      </c>
      <c r="P190" s="60"/>
      <c r="Q190" s="63">
        <f>+C190-15018.5</f>
        <v>38365.864000000001</v>
      </c>
    </row>
    <row r="191" spans="1:25" s="39" customFormat="1" ht="12.95" customHeight="1">
      <c r="A191" s="64" t="s">
        <v>808</v>
      </c>
      <c r="B191" s="65" t="s">
        <v>45</v>
      </c>
      <c r="C191" s="66">
        <v>53409.319600000003</v>
      </c>
      <c r="D191" s="32"/>
      <c r="E191" s="60">
        <f>+(C191-C$7)/C$8</f>
        <v>1931.0036247795585</v>
      </c>
      <c r="F191" s="60">
        <f>ROUND(2*E191,0)/2</f>
        <v>1931</v>
      </c>
      <c r="G191" s="60">
        <f>+C191-(C$7+F191*C$8)</f>
        <v>1.7061000035027973E-3</v>
      </c>
      <c r="H191" s="60"/>
      <c r="I191" s="60"/>
      <c r="J191" s="60"/>
      <c r="K191" s="60">
        <f>+G191</f>
        <v>1.7061000035027973E-3</v>
      </c>
      <c r="L191" s="60"/>
      <c r="M191" s="60"/>
      <c r="N191" s="60"/>
      <c r="O191" s="60">
        <f ca="1">+C$11+C$12*F191</f>
        <v>-6.7986935409292603E-4</v>
      </c>
      <c r="P191" s="60"/>
      <c r="Q191" s="63">
        <f>+C191-15018.5</f>
        <v>38390.819600000003</v>
      </c>
      <c r="R191" s="60"/>
    </row>
    <row r="192" spans="1:25" s="39" customFormat="1" ht="12.95" customHeight="1">
      <c r="A192" s="64" t="s">
        <v>680</v>
      </c>
      <c r="B192" s="65" t="s">
        <v>36</v>
      </c>
      <c r="C192" s="66">
        <v>53413.7883</v>
      </c>
      <c r="D192" s="32"/>
      <c r="E192" s="60">
        <f>+(C192-C$7)/C$8</f>
        <v>1940.497823453846</v>
      </c>
      <c r="F192" s="60">
        <f>ROUND(2*E192,0)/2</f>
        <v>1940.5</v>
      </c>
      <c r="G192" s="60">
        <f>+C192-(C$7+F192*C$8)</f>
        <v>-1.0244499935652129E-3</v>
      </c>
      <c r="H192" s="60"/>
      <c r="I192" s="60"/>
      <c r="J192" s="60">
        <f>+G192</f>
        <v>-1.0244499935652129E-3</v>
      </c>
      <c r="M192" s="60"/>
      <c r="N192" s="60"/>
      <c r="O192" s="60">
        <f ca="1">+C$11+C$12*F192</f>
        <v>-6.6877179570464787E-4</v>
      </c>
      <c r="P192" s="60"/>
      <c r="Q192" s="63">
        <f>+C192-15018.5</f>
        <v>38395.2883</v>
      </c>
    </row>
    <row r="193" spans="1:25" s="39" customFormat="1" ht="12.95" customHeight="1">
      <c r="A193" s="64" t="s">
        <v>680</v>
      </c>
      <c r="B193" s="65" t="s">
        <v>45</v>
      </c>
      <c r="C193" s="66">
        <v>53435.6774</v>
      </c>
      <c r="D193" s="32"/>
      <c r="E193" s="60">
        <f>+(C193-C$7)/C$8</f>
        <v>1987.0033987221464</v>
      </c>
      <c r="F193" s="60">
        <f>ROUND(2*E193,0)/2</f>
        <v>1987</v>
      </c>
      <c r="G193" s="60">
        <f>+C193-(C$7+F193*C$8)</f>
        <v>1.5997000009519979E-3</v>
      </c>
      <c r="H193" s="60"/>
      <c r="I193" s="60"/>
      <c r="J193" s="60">
        <f>+G193</f>
        <v>1.5997000009519979E-3</v>
      </c>
      <c r="M193" s="60"/>
      <c r="N193" s="60"/>
      <c r="O193" s="60">
        <f ca="1">+C$11+C$12*F193</f>
        <v>-6.1445216780412837E-4</v>
      </c>
      <c r="P193" s="60"/>
      <c r="Q193" s="63">
        <f>+C193-15018.5</f>
        <v>38417.1774</v>
      </c>
    </row>
    <row r="194" spans="1:25" s="39" customFormat="1" ht="12.95" customHeight="1">
      <c r="A194" s="64" t="s">
        <v>808</v>
      </c>
      <c r="B194" s="65" t="s">
        <v>36</v>
      </c>
      <c r="C194" s="66">
        <v>53445.325700000001</v>
      </c>
      <c r="D194" s="32"/>
      <c r="E194" s="60">
        <f>+(C194-C$7)/C$8</f>
        <v>2007.5021739966514</v>
      </c>
      <c r="F194" s="60">
        <f>ROUND(2*E194,0)/2</f>
        <v>2007.5</v>
      </c>
      <c r="G194" s="60">
        <f>+C194-(C$7+F194*C$8)</f>
        <v>1.0232500062556937E-3</v>
      </c>
      <c r="H194" s="60"/>
      <c r="I194" s="60"/>
      <c r="J194" s="60"/>
      <c r="K194" s="60">
        <f>+G194</f>
        <v>1.0232500062556937E-3</v>
      </c>
      <c r="L194" s="60"/>
      <c r="M194" s="60"/>
      <c r="N194" s="60"/>
      <c r="O194" s="60">
        <f ca="1">+C$11+C$12*F194</f>
        <v>-5.9050480496626503E-4</v>
      </c>
      <c r="P194" s="60"/>
      <c r="Q194" s="63">
        <f>+C194-15018.5</f>
        <v>38426.825700000001</v>
      </c>
      <c r="R194" s="60"/>
    </row>
    <row r="195" spans="1:25" s="60" customFormat="1" ht="12.95" customHeight="1">
      <c r="A195" s="64" t="s">
        <v>808</v>
      </c>
      <c r="B195" s="65" t="s">
        <v>36</v>
      </c>
      <c r="C195" s="66">
        <v>53674.545700000002</v>
      </c>
      <c r="D195" s="32"/>
      <c r="E195" s="60">
        <f>+(C195-C$7)/C$8</f>
        <v>2494.5029169691688</v>
      </c>
      <c r="F195" s="60">
        <f>ROUND(2*E195,0)/2</f>
        <v>2494.5</v>
      </c>
      <c r="G195" s="60">
        <f>+C195-(C$7+F195*C$8)</f>
        <v>1.3729500060435385E-3</v>
      </c>
      <c r="K195" s="60">
        <f>+G195</f>
        <v>1.3729500060435385E-3</v>
      </c>
      <c r="O195" s="60">
        <f ca="1">+C$11+C$12*F195</f>
        <v>-2.160891706190016E-5</v>
      </c>
      <c r="Q195" s="63">
        <f>+C195-15018.5</f>
        <v>38656.045700000002</v>
      </c>
      <c r="S195" s="39"/>
      <c r="T195" s="39"/>
      <c r="U195" s="39"/>
      <c r="V195" s="39"/>
      <c r="W195" s="39"/>
      <c r="X195" s="39"/>
      <c r="Y195" s="39"/>
    </row>
    <row r="196" spans="1:25" s="39" customFormat="1" ht="12.95" customHeight="1">
      <c r="A196" s="60" t="s">
        <v>809</v>
      </c>
      <c r="B196" s="67"/>
      <c r="C196" s="32">
        <v>53717.375899999999</v>
      </c>
      <c r="D196" s="32">
        <v>1E-4</v>
      </c>
      <c r="E196" s="60">
        <f>+(C196-C$7)/C$8</f>
        <v>2585.4999469912427</v>
      </c>
      <c r="F196" s="60">
        <f>ROUND(2*E196,0)/2</f>
        <v>2585.5</v>
      </c>
      <c r="G196" s="60">
        <f>+C196-(C$7+F196*C$8)</f>
        <v>-2.4950000806711614E-5</v>
      </c>
      <c r="H196" s="60"/>
      <c r="I196" s="60"/>
      <c r="J196" s="60">
        <f>+G196</f>
        <v>-2.4950000806711614E-5</v>
      </c>
      <c r="K196" s="60"/>
      <c r="L196" s="60"/>
      <c r="M196" s="60"/>
      <c r="N196" s="60"/>
      <c r="O196" s="60">
        <f ca="1">+C$11+C$12*F196</f>
        <v>8.4694010657395714E-5</v>
      </c>
      <c r="P196" s="60"/>
      <c r="Q196" s="63">
        <f>+C196-15018.5</f>
        <v>38698.875899999999</v>
      </c>
      <c r="R196" s="60"/>
      <c r="S196" s="60"/>
      <c r="T196" s="60"/>
      <c r="U196" s="60"/>
      <c r="V196" s="60"/>
      <c r="W196" s="60"/>
      <c r="X196" s="60"/>
      <c r="Y196" s="60"/>
    </row>
    <row r="197" spans="1:25" s="39" customFormat="1" ht="12.95" customHeight="1">
      <c r="A197" s="64" t="s">
        <v>680</v>
      </c>
      <c r="B197" s="65" t="s">
        <v>36</v>
      </c>
      <c r="C197" s="66">
        <v>53735.734700000001</v>
      </c>
      <c r="D197" s="32"/>
      <c r="E197" s="60">
        <f>+(C197-C$7)/C$8</f>
        <v>2624.5050479426636</v>
      </c>
      <c r="F197" s="60">
        <f>ROUND(2*E197,0)/2</f>
        <v>2624.5</v>
      </c>
      <c r="G197" s="60">
        <f>+C197-(C$7+F197*C$8)</f>
        <v>2.3759500036248937E-3</v>
      </c>
      <c r="H197" s="60"/>
      <c r="I197" s="60"/>
      <c r="J197" s="60">
        <f>+G197</f>
        <v>2.3759500036248937E-3</v>
      </c>
      <c r="M197" s="60"/>
      <c r="N197" s="60"/>
      <c r="O197" s="60">
        <f ca="1">+C$11+C$12*F197</f>
        <v>1.3025240825138016E-4</v>
      </c>
      <c r="P197" s="60"/>
      <c r="Q197" s="63">
        <f>+C197-15018.5</f>
        <v>38717.234700000001</v>
      </c>
    </row>
    <row r="198" spans="1:25" s="39" customFormat="1" ht="12.95" customHeight="1">
      <c r="A198" s="64" t="s">
        <v>680</v>
      </c>
      <c r="B198" s="65" t="s">
        <v>45</v>
      </c>
      <c r="C198" s="66">
        <v>53763.738400000002</v>
      </c>
      <c r="D198" s="32"/>
      <c r="E198" s="60">
        <f>+(C198-C$7)/C$8</f>
        <v>2684.0017005296104</v>
      </c>
      <c r="F198" s="60">
        <f>ROUND(2*E198,0)/2</f>
        <v>2684</v>
      </c>
      <c r="G198" s="60">
        <f>+C198-(C$7+F198*C$8)</f>
        <v>8.0040000466397032E-4</v>
      </c>
      <c r="H198" s="60"/>
      <c r="I198" s="60"/>
      <c r="J198" s="60">
        <f>+G198</f>
        <v>8.0040000466397032E-4</v>
      </c>
      <c r="M198" s="60"/>
      <c r="N198" s="60"/>
      <c r="O198" s="60">
        <f ca="1">+C$11+C$12*F198</f>
        <v>1.9975816868322751E-4</v>
      </c>
      <c r="P198" s="60"/>
      <c r="Q198" s="63">
        <f>+C198-15018.5</f>
        <v>38745.238400000002</v>
      </c>
    </row>
    <row r="199" spans="1:25" s="60" customFormat="1" ht="12.95" customHeight="1">
      <c r="A199" s="64" t="s">
        <v>732</v>
      </c>
      <c r="B199" s="65" t="s">
        <v>36</v>
      </c>
      <c r="C199" s="66">
        <v>54061.911899999999</v>
      </c>
      <c r="D199" s="32"/>
      <c r="E199" s="60">
        <f>+(C199-C$7)/C$8</f>
        <v>3317.5010288374092</v>
      </c>
      <c r="F199" s="60">
        <f>ROUND(2*E199,0)/2</f>
        <v>3317.5</v>
      </c>
      <c r="G199" s="60">
        <f>+C199-(C$7+F199*C$8)</f>
        <v>4.8425000568386167E-4</v>
      </c>
      <c r="J199" s="60">
        <f>+G199</f>
        <v>4.8425000568386167E-4</v>
      </c>
      <c r="K199" s="39"/>
      <c r="L199" s="39"/>
      <c r="O199" s="60">
        <f ca="1">+C$11+C$12*F199</f>
        <v>9.3979008857525024E-4</v>
      </c>
      <c r="Q199" s="63">
        <f>+C199-15018.5</f>
        <v>39043.411899999999</v>
      </c>
      <c r="R199" s="39"/>
      <c r="S199" s="39"/>
      <c r="T199" s="39"/>
      <c r="U199" s="39"/>
      <c r="V199" s="39"/>
      <c r="W199" s="39"/>
      <c r="X199" s="39"/>
      <c r="Y199" s="39"/>
    </row>
    <row r="200" spans="1:25" s="60" customFormat="1" ht="12.95" customHeight="1">
      <c r="A200" s="32" t="s">
        <v>810</v>
      </c>
      <c r="B200" s="31" t="s">
        <v>45</v>
      </c>
      <c r="C200" s="32">
        <v>54091.3295</v>
      </c>
      <c r="D200" s="32">
        <v>1.6000000000000001E-3</v>
      </c>
      <c r="E200" s="60">
        <f>+(C200-C$7)/C$8</f>
        <v>3380.0016529385725</v>
      </c>
      <c r="F200" s="60">
        <f>ROUND(2*E200,0)/2</f>
        <v>3380</v>
      </c>
      <c r="G200" s="60">
        <f>+C200-(C$7+F200*C$8)</f>
        <v>7.7800000144634396E-4</v>
      </c>
      <c r="J200" s="60">
        <f>+G200</f>
        <v>7.7800000144634396E-4</v>
      </c>
      <c r="O200" s="60">
        <f ca="1">+C$11+C$12*F200</f>
        <v>1.0128003411297116E-3</v>
      </c>
      <c r="Q200" s="63">
        <f>+C200-15018.5</f>
        <v>39072.8295</v>
      </c>
    </row>
    <row r="201" spans="1:25" s="39" customFormat="1" ht="12.95" customHeight="1">
      <c r="A201" s="32" t="s">
        <v>810</v>
      </c>
      <c r="B201" s="31" t="s">
        <v>45</v>
      </c>
      <c r="C201" s="32">
        <v>54091.564100000003</v>
      </c>
      <c r="D201" s="32">
        <v>2.5000000000000001E-3</v>
      </c>
      <c r="E201" s="60">
        <f>+(C201-C$7)/C$8</f>
        <v>3380.5000840279322</v>
      </c>
      <c r="F201" s="60">
        <f>ROUND(2*E201,0)/2</f>
        <v>3380.5</v>
      </c>
      <c r="G201" s="60">
        <f>+C201-(C$7+F201*C$8)</f>
        <v>3.9550010114908218E-5</v>
      </c>
      <c r="H201" s="60"/>
      <c r="I201" s="60"/>
      <c r="J201" s="60">
        <f>+G201</f>
        <v>3.9550010114908218E-5</v>
      </c>
      <c r="K201" s="60"/>
      <c r="L201" s="60"/>
      <c r="M201" s="60"/>
      <c r="N201" s="60"/>
      <c r="O201" s="60">
        <f ca="1">+C$11+C$12*F201</f>
        <v>1.0133844231501477E-3</v>
      </c>
      <c r="P201" s="60"/>
      <c r="Q201" s="63">
        <f>+C201-15018.5</f>
        <v>39073.064100000003</v>
      </c>
      <c r="R201" s="60"/>
      <c r="S201" s="60"/>
      <c r="T201" s="60"/>
      <c r="U201" s="60"/>
      <c r="V201" s="60"/>
      <c r="W201" s="60"/>
      <c r="X201" s="60"/>
      <c r="Y201" s="60"/>
    </row>
    <row r="202" spans="1:25" s="39" customFormat="1" ht="12.95" customHeight="1">
      <c r="A202" s="64" t="s">
        <v>732</v>
      </c>
      <c r="B202" s="65" t="s">
        <v>36</v>
      </c>
      <c r="C202" s="66">
        <v>54105.685599999997</v>
      </c>
      <c r="D202" s="32"/>
      <c r="E202" s="60">
        <f>+(C202-C$7)/C$8</f>
        <v>3410.5026186753598</v>
      </c>
      <c r="F202" s="60">
        <f>ROUND(2*E202,0)/2</f>
        <v>3410.5</v>
      </c>
      <c r="G202" s="60">
        <f>+C202-(C$7+F202*C$8)</f>
        <v>1.232549999258481E-3</v>
      </c>
      <c r="H202" s="60"/>
      <c r="I202" s="60"/>
      <c r="J202" s="60">
        <f>+G202</f>
        <v>1.232549999258481E-3</v>
      </c>
      <c r="M202" s="60"/>
      <c r="N202" s="60"/>
      <c r="O202" s="60">
        <f ca="1">+C$11+C$12*F202</f>
        <v>1.0484293443762897E-3</v>
      </c>
      <c r="P202" s="60"/>
      <c r="Q202" s="63">
        <f>+C202-15018.5</f>
        <v>39087.185599999997</v>
      </c>
    </row>
    <row r="203" spans="1:25" s="39" customFormat="1" ht="12.95" customHeight="1">
      <c r="A203" s="64" t="s">
        <v>732</v>
      </c>
      <c r="B203" s="65" t="s">
        <v>36</v>
      </c>
      <c r="C203" s="66">
        <v>54107.567799999997</v>
      </c>
      <c r="D203" s="32"/>
      <c r="E203" s="60">
        <f>+(C203-C$7)/C$8</f>
        <v>3414.5015402285526</v>
      </c>
      <c r="F203" s="60">
        <f>ROUND(2*E203,0)/2</f>
        <v>3414.5</v>
      </c>
      <c r="G203" s="60">
        <f>+C203-(C$7+F203*C$8)</f>
        <v>7.2494999767513946E-4</v>
      </c>
      <c r="H203" s="60"/>
      <c r="I203" s="60"/>
      <c r="J203" s="60">
        <f>+G203</f>
        <v>7.2494999767513946E-4</v>
      </c>
      <c r="M203" s="60"/>
      <c r="N203" s="60"/>
      <c r="O203" s="60">
        <f ca="1">+C$11+C$12*F203</f>
        <v>1.053102000539775E-3</v>
      </c>
      <c r="P203" s="60"/>
      <c r="Q203" s="63">
        <f>+C203-15018.5</f>
        <v>39089.067799999997</v>
      </c>
    </row>
    <row r="204" spans="1:25" s="39" customFormat="1" ht="12.95" customHeight="1">
      <c r="A204" s="64" t="s">
        <v>732</v>
      </c>
      <c r="B204" s="65" t="s">
        <v>45</v>
      </c>
      <c r="C204" s="66">
        <v>54107.8033</v>
      </c>
      <c r="D204" s="32"/>
      <c r="E204" s="60">
        <f>+(C204-C$7)/C$8</f>
        <v>3415.001883457639</v>
      </c>
      <c r="F204" s="60">
        <f>ROUND(2*E204,0)/2</f>
        <v>3415</v>
      </c>
      <c r="G204" s="60">
        <f>+C204-(C$7+F204*C$8)</f>
        <v>8.8650000543566421E-4</v>
      </c>
      <c r="H204" s="60"/>
      <c r="I204" s="60"/>
      <c r="J204" s="60">
        <f>+G204</f>
        <v>8.8650000543566421E-4</v>
      </c>
      <c r="M204" s="60"/>
      <c r="N204" s="60"/>
      <c r="O204" s="60">
        <f ca="1">+C$11+C$12*F204</f>
        <v>1.0536860825602103E-3</v>
      </c>
      <c r="P204" s="60"/>
      <c r="Q204" s="63">
        <f>+C204-15018.5</f>
        <v>39089.3033</v>
      </c>
    </row>
    <row r="205" spans="1:25" s="39" customFormat="1" ht="12.95" customHeight="1">
      <c r="A205" s="64" t="s">
        <v>747</v>
      </c>
      <c r="B205" s="65" t="s">
        <v>45</v>
      </c>
      <c r="C205" s="66">
        <v>54143.105100000001</v>
      </c>
      <c r="D205" s="32"/>
      <c r="E205" s="60">
        <f>+(C205-C$7)/C$8</f>
        <v>3490.0040771068307</v>
      </c>
      <c r="F205" s="60">
        <f>ROUND(2*E205,0)/2</f>
        <v>3490</v>
      </c>
      <c r="G205" s="60">
        <f>+C205-(C$7+F205*C$8)</f>
        <v>1.9190000020898879E-3</v>
      </c>
      <c r="H205" s="60"/>
      <c r="I205" s="60"/>
      <c r="J205" s="60"/>
      <c r="K205" s="60">
        <f>+G205</f>
        <v>1.9190000020898879E-3</v>
      </c>
      <c r="L205" s="60"/>
      <c r="M205" s="60"/>
      <c r="N205" s="60"/>
      <c r="O205" s="60">
        <f ca="1">+C$11+C$12*F205</f>
        <v>1.1412983856255643E-3</v>
      </c>
      <c r="P205" s="60"/>
      <c r="Q205" s="63">
        <f>+C205-15018.5</f>
        <v>39124.605100000001</v>
      </c>
    </row>
    <row r="206" spans="1:25" s="39" customFormat="1" ht="12.95" customHeight="1">
      <c r="A206" s="64" t="s">
        <v>732</v>
      </c>
      <c r="B206" s="65" t="s">
        <v>45</v>
      </c>
      <c r="C206" s="66">
        <v>54165.697800000002</v>
      </c>
      <c r="D206" s="32"/>
      <c r="E206" s="60">
        <f>+(C206-C$7)/C$8</f>
        <v>3538.0045207232497</v>
      </c>
      <c r="F206" s="60">
        <f>ROUND(2*E206,0)/2</f>
        <v>3538</v>
      </c>
      <c r="G206" s="60">
        <f>+C206-(C$7+F206*C$8)</f>
        <v>2.1278000058373436E-3</v>
      </c>
      <c r="H206" s="60"/>
      <c r="I206" s="60"/>
      <c r="J206" s="60">
        <f>+G206</f>
        <v>2.1278000058373436E-3</v>
      </c>
      <c r="M206" s="60"/>
      <c r="N206" s="60"/>
      <c r="O206" s="60">
        <f ca="1">+C$11+C$12*F206</f>
        <v>1.1973702595873912E-3</v>
      </c>
      <c r="P206" s="60"/>
      <c r="Q206" s="63">
        <f>+C206-15018.5</f>
        <v>39147.197800000002</v>
      </c>
    </row>
    <row r="207" spans="1:25" s="39" customFormat="1" ht="12.95" customHeight="1">
      <c r="A207" s="64" t="s">
        <v>732</v>
      </c>
      <c r="B207" s="65" t="s">
        <v>36</v>
      </c>
      <c r="C207" s="66">
        <v>54179.582300000002</v>
      </c>
      <c r="D207" s="32"/>
      <c r="E207" s="60">
        <f>+(C207-C$7)/C$8</f>
        <v>3567.5035252420612</v>
      </c>
      <c r="F207" s="60">
        <f>ROUND(2*E207,0)/2</f>
        <v>3567.5</v>
      </c>
      <c r="G207" s="60">
        <f>+C207-(C$7+F207*C$8)</f>
        <v>1.659250003285706E-3</v>
      </c>
      <c r="H207" s="60"/>
      <c r="I207" s="60"/>
      <c r="J207" s="60">
        <f>+G207</f>
        <v>1.659250003285706E-3</v>
      </c>
      <c r="M207" s="60"/>
      <c r="N207" s="60"/>
      <c r="O207" s="60">
        <f ca="1">+C$11+C$12*F207</f>
        <v>1.231831098793097E-3</v>
      </c>
      <c r="P207" s="60"/>
      <c r="Q207" s="63">
        <f>+C207-15018.5</f>
        <v>39161.082300000002</v>
      </c>
    </row>
    <row r="208" spans="1:25" s="39" customFormat="1" ht="12.95" customHeight="1">
      <c r="A208" s="64" t="s">
        <v>732</v>
      </c>
      <c r="B208" s="65" t="s">
        <v>36</v>
      </c>
      <c r="C208" s="66">
        <v>54185.702299999997</v>
      </c>
      <c r="D208" s="32"/>
      <c r="E208" s="60">
        <f>+(C208-C$7)/C$8</f>
        <v>3580.5060753990701</v>
      </c>
      <c r="F208" s="60">
        <f>ROUND(2*E208,0)/2</f>
        <v>3580.5</v>
      </c>
      <c r="G208" s="60">
        <f>+C208-(C$7+F208*C$8)</f>
        <v>2.8595499970833771E-3</v>
      </c>
      <c r="H208" s="60"/>
      <c r="I208" s="60"/>
      <c r="J208" s="60">
        <f>+G208</f>
        <v>2.8595499970833771E-3</v>
      </c>
      <c r="M208" s="60"/>
      <c r="N208" s="60"/>
      <c r="O208" s="60">
        <f ca="1">+C$11+C$12*F208</f>
        <v>1.2470172313244245E-3</v>
      </c>
      <c r="P208" s="60"/>
      <c r="Q208" s="63">
        <f>+C208-15018.5</f>
        <v>39167.202299999997</v>
      </c>
    </row>
    <row r="209" spans="1:25" s="60" customFormat="1" ht="12.95" customHeight="1">
      <c r="A209" s="32" t="s">
        <v>811</v>
      </c>
      <c r="B209" s="33" t="s">
        <v>36</v>
      </c>
      <c r="C209" s="32">
        <v>54380.562100000003</v>
      </c>
      <c r="D209" s="32">
        <v>2.0000000000000001E-4</v>
      </c>
      <c r="E209" s="60">
        <f>+(C209-C$7)/C$8</f>
        <v>3994.5051477988532</v>
      </c>
      <c r="F209" s="60">
        <f>ROUND(2*E209,0)/2</f>
        <v>3994.5</v>
      </c>
      <c r="G209" s="60">
        <f>+C209-(C$7+F209*C$8)</f>
        <v>2.422950004984159E-3</v>
      </c>
      <c r="K209" s="60">
        <f>+G209</f>
        <v>2.422950004984159E-3</v>
      </c>
      <c r="O209" s="60">
        <f ca="1">+C$11+C$12*F209</f>
        <v>1.7306371442451784E-3</v>
      </c>
      <c r="Q209" s="63">
        <f>+C209-15018.5</f>
        <v>39362.062100000003</v>
      </c>
      <c r="S209" s="39"/>
      <c r="T209" s="39"/>
      <c r="U209" s="39"/>
      <c r="V209" s="39"/>
      <c r="W209" s="39"/>
      <c r="X209" s="39"/>
      <c r="Y209" s="39"/>
    </row>
    <row r="210" spans="1:25" s="60" customFormat="1" ht="12.95" customHeight="1">
      <c r="A210" s="32" t="s">
        <v>812</v>
      </c>
      <c r="B210" s="33" t="s">
        <v>45</v>
      </c>
      <c r="C210" s="32">
        <v>54476.344599999997</v>
      </c>
      <c r="D210" s="32">
        <v>1.9E-3</v>
      </c>
      <c r="E210" s="60">
        <f>+(C210-C$7)/C$8</f>
        <v>4198.0046184548255</v>
      </c>
      <c r="F210" s="60">
        <f>ROUND(2*E210,0)/2</f>
        <v>4198</v>
      </c>
      <c r="G210" s="60">
        <f>+C210-(C$7+F210*C$8)</f>
        <v>2.1737999995821156E-3</v>
      </c>
      <c r="J210" s="60">
        <f>+G210</f>
        <v>2.1737999995821156E-3</v>
      </c>
      <c r="O210" s="60">
        <f ca="1">+C$11+C$12*F210</f>
        <v>1.9683585265625053E-3</v>
      </c>
      <c r="Q210" s="63">
        <f>+C210-15018.5</f>
        <v>39457.844599999997</v>
      </c>
    </row>
    <row r="211" spans="1:25" s="39" customFormat="1" ht="12.95" customHeight="1">
      <c r="A211" s="32" t="s">
        <v>812</v>
      </c>
      <c r="B211" s="33" t="s">
        <v>45</v>
      </c>
      <c r="C211" s="32">
        <v>54476.579400000002</v>
      </c>
      <c r="D211" s="32">
        <v>1E-3</v>
      </c>
      <c r="E211" s="60">
        <f>+(C211-C$7)/C$8</f>
        <v>4198.5034744641298</v>
      </c>
      <c r="F211" s="60">
        <f>ROUND(2*E211,0)/2</f>
        <v>4198.5</v>
      </c>
      <c r="G211" s="60">
        <f>+C211-(C$7+F211*C$8)</f>
        <v>1.6353500031982549E-3</v>
      </c>
      <c r="H211" s="60"/>
      <c r="I211" s="60"/>
      <c r="J211" s="60">
        <f>+G211</f>
        <v>1.6353500031982549E-3</v>
      </c>
      <c r="K211" s="60"/>
      <c r="L211" s="60"/>
      <c r="M211" s="60"/>
      <c r="N211" s="60"/>
      <c r="O211" s="60">
        <f ca="1">+C$11+C$12*F211</f>
        <v>1.9689426085829414E-3</v>
      </c>
      <c r="P211" s="60"/>
      <c r="Q211" s="63">
        <f>+C211-15018.5</f>
        <v>39458.079400000002</v>
      </c>
      <c r="R211" s="60"/>
      <c r="S211" s="60"/>
      <c r="T211" s="60"/>
      <c r="U211" s="60"/>
      <c r="V211" s="60"/>
      <c r="W211" s="60"/>
      <c r="X211" s="60"/>
      <c r="Y211" s="60"/>
    </row>
    <row r="212" spans="1:25" s="60" customFormat="1" ht="12.95" customHeight="1">
      <c r="A212" s="60" t="s">
        <v>813</v>
      </c>
      <c r="B212" s="33" t="s">
        <v>45</v>
      </c>
      <c r="C212" s="32">
        <v>54496.583700000003</v>
      </c>
      <c r="D212" s="32">
        <v>2.0000000000000001E-4</v>
      </c>
      <c r="E212" s="60">
        <f>+(C212-C$7)/C$8</f>
        <v>4241.0046042200202</v>
      </c>
      <c r="F212" s="60">
        <f>ROUND(2*E212,0)/2</f>
        <v>4241</v>
      </c>
      <c r="G212" s="60">
        <f>+C212-(C$7+F212*C$8)</f>
        <v>2.1671000067726709E-3</v>
      </c>
      <c r="K212" s="60">
        <f>+G212</f>
        <v>2.1671000067726709E-3</v>
      </c>
      <c r="N212" s="39"/>
      <c r="O212" s="60">
        <f ca="1">+C$11+C$12*F212</f>
        <v>2.0185895803199756E-3</v>
      </c>
      <c r="Q212" s="63">
        <f>+C212-15018.5</f>
        <v>39478.083700000003</v>
      </c>
      <c r="R212" s="39"/>
      <c r="S212" s="39"/>
      <c r="T212" s="39"/>
      <c r="U212" s="39"/>
      <c r="V212" s="39"/>
      <c r="W212" s="39"/>
      <c r="X212" s="39"/>
      <c r="Y212" s="39"/>
    </row>
    <row r="213" spans="1:25" s="60" customFormat="1" ht="12.95" customHeight="1">
      <c r="A213" s="32" t="s">
        <v>812</v>
      </c>
      <c r="B213" s="33" t="s">
        <v>45</v>
      </c>
      <c r="C213" s="32">
        <v>54500.347800000003</v>
      </c>
      <c r="D213" s="32">
        <v>5.0000000000000001E-4</v>
      </c>
      <c r="E213" s="60">
        <f>+(C213-C$7)/C$8</f>
        <v>4249.0018099464969</v>
      </c>
      <c r="F213" s="60">
        <f>ROUND(2*E213,0)/2</f>
        <v>4249</v>
      </c>
      <c r="G213" s="60">
        <f>+C213-(C$7+F213*C$8)</f>
        <v>8.5190000390866771E-4</v>
      </c>
      <c r="J213" s="60">
        <f>+G213</f>
        <v>8.5190000390866771E-4</v>
      </c>
      <c r="O213" s="60">
        <f ca="1">+C$11+C$12*F213</f>
        <v>2.0279348926469463E-3</v>
      </c>
      <c r="Q213" s="63">
        <f>+C213-15018.5</f>
        <v>39481.847800000003</v>
      </c>
    </row>
    <row r="214" spans="1:25" s="39" customFormat="1" ht="12.95" customHeight="1">
      <c r="A214" s="60" t="s">
        <v>814</v>
      </c>
      <c r="B214" s="33" t="s">
        <v>36</v>
      </c>
      <c r="C214" s="32">
        <v>54505.289799999999</v>
      </c>
      <c r="D214" s="32"/>
      <c r="E214" s="60">
        <f>+(C214-C$7)/C$8</f>
        <v>4259.50158165825</v>
      </c>
      <c r="F214" s="60">
        <f>ROUND(2*E214,0)/2</f>
        <v>4259.5</v>
      </c>
      <c r="G214" s="60">
        <f>+C214-(C$7+F214*C$8)</f>
        <v>7.4445000063860789E-4</v>
      </c>
      <c r="H214" s="60"/>
      <c r="I214" s="60"/>
      <c r="J214" s="60">
        <f>+G214</f>
        <v>7.4445000063860789E-4</v>
      </c>
      <c r="K214" s="60"/>
      <c r="L214" s="60"/>
      <c r="M214" s="60"/>
      <c r="N214" s="60"/>
      <c r="O214" s="60">
        <f ca="1">+C$11+C$12*F214</f>
        <v>2.0402006150760958E-3</v>
      </c>
      <c r="P214" s="60"/>
      <c r="Q214" s="63">
        <f>+C214-15018.5</f>
        <v>39486.789799999999</v>
      </c>
      <c r="R214" s="60"/>
      <c r="S214" s="60"/>
      <c r="T214" s="60"/>
      <c r="U214" s="60"/>
      <c r="V214" s="60"/>
      <c r="W214" s="60"/>
      <c r="X214" s="60"/>
      <c r="Y214" s="60"/>
    </row>
    <row r="215" spans="1:25" s="39" customFormat="1" ht="12.95" customHeight="1">
      <c r="A215" s="60" t="s">
        <v>813</v>
      </c>
      <c r="B215" s="33" t="s">
        <v>45</v>
      </c>
      <c r="C215" s="32">
        <v>54520.587299999999</v>
      </c>
      <c r="D215" s="32">
        <v>2.0000000000000001E-4</v>
      </c>
      <c r="E215" s="60">
        <f>+(C215-C$7)/C$8</f>
        <v>4292.0026455515508</v>
      </c>
      <c r="F215" s="60">
        <f>ROUND(2*E215,0)/2</f>
        <v>4292</v>
      </c>
      <c r="G215" s="60">
        <f>+C215-(C$7+F215*C$8)</f>
        <v>1.2452000009943731E-3</v>
      </c>
      <c r="H215" s="60"/>
      <c r="I215" s="60"/>
      <c r="J215" s="60"/>
      <c r="K215" s="60">
        <f>+G215</f>
        <v>1.2452000009943731E-3</v>
      </c>
      <c r="L215" s="60"/>
      <c r="M215" s="60"/>
      <c r="O215" s="60">
        <f ca="1">+C$11+C$12*F215</f>
        <v>2.0781659464044156E-3</v>
      </c>
      <c r="P215" s="60"/>
      <c r="Q215" s="63">
        <f>+C215-15018.5</f>
        <v>39502.087299999999</v>
      </c>
    </row>
    <row r="216" spans="1:25" s="60" customFormat="1" ht="12.95" customHeight="1">
      <c r="A216" s="60" t="s">
        <v>815</v>
      </c>
      <c r="B216" s="33" t="s">
        <v>45</v>
      </c>
      <c r="C216" s="32">
        <v>54526.707199999997</v>
      </c>
      <c r="D216" s="32">
        <v>2.9999999999999997E-4</v>
      </c>
      <c r="E216" s="60">
        <f>+(C216-C$7)/C$8</f>
        <v>4305.0049832485947</v>
      </c>
      <c r="F216" s="60">
        <f>ROUND(2*E216,0)/2</f>
        <v>4305</v>
      </c>
      <c r="G216" s="60">
        <f>+C216-(C$7+F216*C$8)</f>
        <v>2.3454999973182566E-3</v>
      </c>
      <c r="K216" s="60">
        <f>+G216</f>
        <v>2.3454999973182566E-3</v>
      </c>
      <c r="N216" s="39"/>
      <c r="O216" s="60">
        <f ca="1">+C$11+C$12*F216</f>
        <v>2.0933520789357439E-3</v>
      </c>
      <c r="Q216" s="63">
        <f>+C216-15018.5</f>
        <v>39508.207199999997</v>
      </c>
      <c r="R216" s="39"/>
      <c r="S216" s="39"/>
      <c r="T216" s="39"/>
      <c r="U216" s="39"/>
      <c r="V216" s="39"/>
      <c r="W216" s="39"/>
      <c r="X216" s="39"/>
      <c r="Y216" s="39"/>
    </row>
    <row r="217" spans="1:25" s="39" customFormat="1" ht="12.95" customHeight="1">
      <c r="A217" s="32" t="s">
        <v>816</v>
      </c>
      <c r="B217" s="33" t="s">
        <v>36</v>
      </c>
      <c r="C217" s="32">
        <v>54800.874799999998</v>
      </c>
      <c r="D217" s="32">
        <v>4.0000000000000002E-4</v>
      </c>
      <c r="E217" s="60">
        <f>+(C217-C$7)/C$8</f>
        <v>4887.5013836455564</v>
      </c>
      <c r="F217" s="60">
        <f>ROUND(2*E217,0)/2</f>
        <v>4887.5</v>
      </c>
      <c r="G217" s="60">
        <f>+C217-(C$7+F217*C$8)</f>
        <v>6.5125000401167199E-4</v>
      </c>
      <c r="H217" s="60"/>
      <c r="I217" s="60"/>
      <c r="J217" s="60"/>
      <c r="K217" s="60">
        <f>+G217</f>
        <v>6.5125000401167199E-4</v>
      </c>
      <c r="L217" s="60"/>
      <c r="M217" s="60"/>
      <c r="N217" s="60"/>
      <c r="O217" s="60">
        <f ca="1">+C$11+C$12*F217</f>
        <v>2.7738076327433261E-3</v>
      </c>
      <c r="P217" s="60"/>
      <c r="Q217" s="63">
        <f>+C217-15018.5</f>
        <v>39782.374799999998</v>
      </c>
      <c r="R217" s="60"/>
      <c r="S217" s="60"/>
      <c r="T217" s="60"/>
      <c r="U217" s="60"/>
      <c r="V217" s="60"/>
      <c r="W217" s="60"/>
      <c r="X217" s="60"/>
      <c r="Y217" s="60"/>
    </row>
    <row r="218" spans="1:25" s="39" customFormat="1" ht="12.95" customHeight="1">
      <c r="A218" s="32" t="s">
        <v>817</v>
      </c>
      <c r="B218" s="33" t="s">
        <v>45</v>
      </c>
      <c r="C218" s="32">
        <v>54845.356</v>
      </c>
      <c r="D218" s="32" t="s">
        <v>818</v>
      </c>
      <c r="E218" s="60">
        <f>+(C218-C$7)/C$8</f>
        <v>4982.0061277704581</v>
      </c>
      <c r="F218" s="60">
        <f>ROUND(2*E218,0)/2</f>
        <v>4982</v>
      </c>
      <c r="G218" s="60">
        <f>+C218-(C$7+F218*C$8)</f>
        <v>2.8842000028816983E-3</v>
      </c>
      <c r="H218" s="60"/>
      <c r="I218" s="60"/>
      <c r="J218" s="60">
        <f>+G218</f>
        <v>2.8842000028816983E-3</v>
      </c>
      <c r="L218" s="60"/>
      <c r="M218" s="60"/>
      <c r="N218" s="60"/>
      <c r="O218" s="60">
        <f ca="1">+C$11+C$12*F218</f>
        <v>2.8841991346056726E-3</v>
      </c>
      <c r="P218" s="60"/>
      <c r="Q218" s="63">
        <f>+C218-15018.5</f>
        <v>39826.856</v>
      </c>
      <c r="R218" s="60"/>
    </row>
    <row r="219" spans="1:25" s="39" customFormat="1" ht="12.95" customHeight="1">
      <c r="A219" s="64" t="s">
        <v>760</v>
      </c>
      <c r="B219" s="65" t="s">
        <v>36</v>
      </c>
      <c r="C219" s="66">
        <v>54846.062899999997</v>
      </c>
      <c r="D219" s="32"/>
      <c r="E219" s="60">
        <f>+(C219-C$7)/C$8</f>
        <v>4983.5080072975761</v>
      </c>
      <c r="F219" s="60">
        <f>ROUND(2*E219,0)/2</f>
        <v>4983.5</v>
      </c>
      <c r="G219" s="60">
        <f>+C219-(C$7+F219*C$8)</f>
        <v>3.7688500015065074E-3</v>
      </c>
      <c r="H219" s="60"/>
      <c r="I219" s="60"/>
      <c r="J219" s="60"/>
      <c r="K219" s="60">
        <f>+G219</f>
        <v>3.7688500015065074E-3</v>
      </c>
      <c r="L219" s="60"/>
      <c r="M219" s="60"/>
      <c r="N219" s="60"/>
      <c r="O219" s="60">
        <f ca="1">+C$11+C$12*F219</f>
        <v>2.8859513806669792E-3</v>
      </c>
      <c r="P219" s="60"/>
      <c r="Q219" s="63">
        <f>+C219-15018.5</f>
        <v>39827.562899999997</v>
      </c>
    </row>
    <row r="220" spans="1:25" s="39" customFormat="1" ht="12.95" customHeight="1">
      <c r="A220" s="60" t="s">
        <v>819</v>
      </c>
      <c r="B220" s="33" t="s">
        <v>36</v>
      </c>
      <c r="C220" s="32">
        <v>54877.596700000002</v>
      </c>
      <c r="D220" s="32">
        <v>2.9999999999999997E-4</v>
      </c>
      <c r="E220" s="60">
        <f>+(C220-C$7)/C$8</f>
        <v>5050.5047092814739</v>
      </c>
      <c r="F220" s="60">
        <f>ROUND(2*E220,0)/2</f>
        <v>5050.5</v>
      </c>
      <c r="G220" s="60">
        <f>+C220-(C$7+F220*C$8)</f>
        <v>2.2165500049595721E-3</v>
      </c>
      <c r="H220" s="60"/>
      <c r="I220" s="60"/>
      <c r="J220" s="60"/>
      <c r="K220" s="60">
        <f>+G220</f>
        <v>2.2165500049595721E-3</v>
      </c>
      <c r="L220" s="60"/>
      <c r="M220" s="60"/>
      <c r="O220" s="60">
        <f ca="1">+C$11+C$12*F220</f>
        <v>2.9642183714053624E-3</v>
      </c>
      <c r="P220" s="60"/>
      <c r="Q220" s="63">
        <f>+C220-15018.5</f>
        <v>39859.096700000002</v>
      </c>
    </row>
    <row r="221" spans="1:25" s="39" customFormat="1" ht="12.95" customHeight="1">
      <c r="A221" s="60" t="s">
        <v>820</v>
      </c>
      <c r="B221" s="33" t="s">
        <v>45</v>
      </c>
      <c r="C221" s="32">
        <v>54905.603900000002</v>
      </c>
      <c r="D221" s="32">
        <v>2.0000000000000001E-4</v>
      </c>
      <c r="E221" s="60">
        <f>+(C221-C$7)/C$8</f>
        <v>5110.0087979673635</v>
      </c>
      <c r="F221" s="60">
        <f>ROUND(2*E221,0)/2</f>
        <v>5110</v>
      </c>
      <c r="G221" s="60">
        <f>+C221-(C$7+F221*C$8)</f>
        <v>4.1410000048927031E-3</v>
      </c>
      <c r="H221" s="60"/>
      <c r="I221" s="60"/>
      <c r="J221" s="60"/>
      <c r="K221" s="60">
        <f>+G221</f>
        <v>4.1410000048927031E-3</v>
      </c>
      <c r="L221" s="60"/>
      <c r="M221" s="60"/>
      <c r="O221" s="60">
        <f ca="1">+C$11+C$12*F221</f>
        <v>3.0337241318372093E-3</v>
      </c>
      <c r="P221" s="60"/>
      <c r="Q221" s="63">
        <f>+C221-15018.5</f>
        <v>39887.103900000002</v>
      </c>
    </row>
    <row r="222" spans="1:25" s="39" customFormat="1" ht="12.95" customHeight="1">
      <c r="A222" s="60" t="s">
        <v>821</v>
      </c>
      <c r="B222" s="33" t="s">
        <v>45</v>
      </c>
      <c r="C222" s="32">
        <v>55114.820800000001</v>
      </c>
      <c r="D222" s="32">
        <v>5.0000000000000001E-4</v>
      </c>
      <c r="E222" s="60">
        <f>+(C222-C$7)/C$8</f>
        <v>5554.5109607036266</v>
      </c>
      <c r="F222" s="60">
        <f>ROUND(2*E222,0)/2</f>
        <v>5554.5</v>
      </c>
      <c r="G222" s="60">
        <f>+C222-(C$7+F222*C$8)</f>
        <v>5.1589500071713701E-3</v>
      </c>
      <c r="H222" s="60"/>
      <c r="I222" s="60"/>
      <c r="J222" s="60"/>
      <c r="K222" s="60">
        <f>+G222</f>
        <v>5.1589500071713701E-3</v>
      </c>
      <c r="L222" s="60"/>
      <c r="M222" s="60"/>
      <c r="O222" s="60">
        <f ca="1">+C$11+C$12*F222</f>
        <v>3.5529730480045405E-3</v>
      </c>
      <c r="P222" s="60"/>
      <c r="Q222" s="63">
        <f>+C222-15018.5</f>
        <v>40096.320800000001</v>
      </c>
    </row>
    <row r="223" spans="1:25" s="39" customFormat="1" ht="12.95" customHeight="1">
      <c r="A223" s="60" t="s">
        <v>821</v>
      </c>
      <c r="B223" s="33" t="s">
        <v>45</v>
      </c>
      <c r="C223" s="32">
        <v>55156.710400000004</v>
      </c>
      <c r="D223" s="32">
        <v>2.0000000000000001E-4</v>
      </c>
      <c r="E223" s="60">
        <f>+(C223-C$7)/C$8</f>
        <v>5643.5095922489645</v>
      </c>
      <c r="F223" s="60">
        <f>ROUND(2*E223,0)/2</f>
        <v>5643.5</v>
      </c>
      <c r="G223" s="60">
        <f>+C223-(C$7+F223*C$8)</f>
        <v>4.5148500066716224E-3</v>
      </c>
      <c r="H223" s="60"/>
      <c r="I223" s="60"/>
      <c r="J223" s="60"/>
      <c r="K223" s="60">
        <f>+G223</f>
        <v>4.5148500066716224E-3</v>
      </c>
      <c r="L223" s="60"/>
      <c r="M223" s="60"/>
      <c r="O223" s="60">
        <f ca="1">+C$11+C$12*F223</f>
        <v>3.6569396476420941E-3</v>
      </c>
      <c r="P223" s="60"/>
      <c r="Q223" s="63">
        <f>+C223-15018.5</f>
        <v>40138.210400000004</v>
      </c>
    </row>
    <row r="224" spans="1:25" s="39" customFormat="1" ht="12.95" customHeight="1">
      <c r="A224" s="64" t="s">
        <v>765</v>
      </c>
      <c r="B224" s="65" t="s">
        <v>45</v>
      </c>
      <c r="C224" s="66">
        <v>55181.420899999997</v>
      </c>
      <c r="D224" s="32"/>
      <c r="E224" s="60">
        <f>+(C224-C$7)/C$8</f>
        <v>5696.0095131076132</v>
      </c>
      <c r="F224" s="60">
        <f>ROUND(2*E224,0)/2</f>
        <v>5696</v>
      </c>
      <c r="G224" s="60">
        <f>+C224-(C$7+F224*C$8)</f>
        <v>4.4775999995181337E-3</v>
      </c>
      <c r="H224" s="60"/>
      <c r="I224" s="60"/>
      <c r="J224" s="60"/>
      <c r="K224" s="60">
        <f>+G224</f>
        <v>4.4775999995181337E-3</v>
      </c>
      <c r="L224" s="60"/>
      <c r="M224" s="60"/>
      <c r="N224" s="60"/>
      <c r="O224" s="60">
        <f ca="1">+C$11+C$12*F224</f>
        <v>3.7182682597878417E-3</v>
      </c>
      <c r="P224" s="60"/>
      <c r="Q224" s="63">
        <f>+C224-15018.5</f>
        <v>40162.920899999997</v>
      </c>
    </row>
    <row r="225" spans="1:25" s="39" customFormat="1" ht="12.95" customHeight="1">
      <c r="A225" s="60" t="s">
        <v>822</v>
      </c>
      <c r="B225" s="33" t="s">
        <v>45</v>
      </c>
      <c r="C225" s="32">
        <v>55181.420969999999</v>
      </c>
      <c r="D225" s="32">
        <v>1.6999999999999999E-3</v>
      </c>
      <c r="E225" s="60">
        <f>+(C225-C$7)/C$8</f>
        <v>5696.0096618295956</v>
      </c>
      <c r="F225" s="60">
        <f>ROUND(2*E225,0)/2</f>
        <v>5696</v>
      </c>
      <c r="G225" s="60">
        <f>+C225-(C$7+F225*C$8)</f>
        <v>4.5476000013877638E-3</v>
      </c>
      <c r="H225" s="60"/>
      <c r="I225" s="60"/>
      <c r="J225" s="60"/>
      <c r="K225" s="60">
        <f>+G225</f>
        <v>4.5476000013877638E-3</v>
      </c>
      <c r="L225" s="60"/>
      <c r="M225" s="60"/>
      <c r="O225" s="60">
        <f ca="1">+C$11+C$12*F225</f>
        <v>3.7182682597878417E-3</v>
      </c>
      <c r="P225" s="60"/>
      <c r="Q225" s="63">
        <f>+C225-15018.5</f>
        <v>40162.920969999999</v>
      </c>
    </row>
    <row r="226" spans="1:25" s="60" customFormat="1" ht="12.95" customHeight="1">
      <c r="A226" s="60" t="s">
        <v>821</v>
      </c>
      <c r="B226" s="33" t="s">
        <v>45</v>
      </c>
      <c r="C226" s="32">
        <v>55206.602200000001</v>
      </c>
      <c r="D226" s="32">
        <v>2.0000000000000001E-4</v>
      </c>
      <c r="E226" s="60">
        <f>+(C226-C$7)/C$8</f>
        <v>5749.5096955045055</v>
      </c>
      <c r="F226" s="60">
        <f>ROUND(2*E226,0)/2</f>
        <v>5749.5</v>
      </c>
      <c r="G226" s="60">
        <f>+C226-(C$7+F226*C$8)</f>
        <v>4.5634500056621619E-3</v>
      </c>
      <c r="K226" s="60">
        <f>+G226</f>
        <v>4.5634500056621619E-3</v>
      </c>
      <c r="N226" s="39"/>
      <c r="O226" s="60">
        <f ca="1">+C$11+C$12*F226</f>
        <v>3.7807650359744606E-3</v>
      </c>
      <c r="Q226" s="63">
        <f>+C226-15018.5</f>
        <v>40188.102200000001</v>
      </c>
      <c r="R226" s="39"/>
      <c r="S226" s="39"/>
      <c r="T226" s="39"/>
      <c r="U226" s="39"/>
      <c r="V226" s="39"/>
      <c r="W226" s="39"/>
      <c r="X226" s="39"/>
      <c r="Y226" s="39"/>
    </row>
    <row r="227" spans="1:25" s="60" customFormat="1" ht="12.95" customHeight="1">
      <c r="A227" s="60" t="s">
        <v>821</v>
      </c>
      <c r="B227" s="33" t="s">
        <v>45</v>
      </c>
      <c r="C227" s="32">
        <v>55210.602200000001</v>
      </c>
      <c r="D227" s="32">
        <v>2.9999999999999997E-4</v>
      </c>
      <c r="E227" s="60">
        <f>+(C227-C$7)/C$8</f>
        <v>5758.0080942999421</v>
      </c>
      <c r="F227" s="60">
        <f>ROUND(2*E227,0)/2</f>
        <v>5758</v>
      </c>
      <c r="G227" s="60">
        <f>+C227-(C$7+F227*C$8)</f>
        <v>3.8098000077297911E-3</v>
      </c>
      <c r="K227" s="60">
        <f>+G227</f>
        <v>3.8098000077297911E-3</v>
      </c>
      <c r="O227" s="60">
        <f ca="1">+C$11+C$12*F227</f>
        <v>3.7906944303218674E-3</v>
      </c>
      <c r="Q227" s="63">
        <f>+C227-15018.5</f>
        <v>40192.102200000001</v>
      </c>
    </row>
    <row r="228" spans="1:25" s="60" customFormat="1" ht="12.95" customHeight="1">
      <c r="A228" s="60" t="s">
        <v>821</v>
      </c>
      <c r="B228" s="33" t="s">
        <v>45</v>
      </c>
      <c r="C228" s="32">
        <v>55253.668599999997</v>
      </c>
      <c r="D228" s="32">
        <v>5.0000000000000001E-4</v>
      </c>
      <c r="E228" s="60">
        <f>+(C228-C$7)/C$8</f>
        <v>5849.5069547708854</v>
      </c>
      <c r="F228" s="60">
        <f>ROUND(2*E228,0)/2</f>
        <v>5849.5</v>
      </c>
      <c r="G228" s="60">
        <f>+C228-(C$7+F228*C$8)</f>
        <v>3.273449998232536E-3</v>
      </c>
      <c r="K228" s="60">
        <f>+G228</f>
        <v>3.273449998232536E-3</v>
      </c>
      <c r="O228" s="60">
        <f ca="1">+C$11+C$12*F228</f>
        <v>3.8975814400615998E-3</v>
      </c>
      <c r="Q228" s="63">
        <f>+C228-15018.5</f>
        <v>40235.168599999997</v>
      </c>
    </row>
    <row r="229" spans="1:25" s="60" customFormat="1" ht="12.95" customHeight="1">
      <c r="A229" s="60" t="s">
        <v>823</v>
      </c>
      <c r="B229" s="33" t="s">
        <v>36</v>
      </c>
      <c r="C229" s="32">
        <v>55262.612000000001</v>
      </c>
      <c r="D229" s="32">
        <v>2.0000000000000001E-4</v>
      </c>
      <c r="E229" s="60">
        <f>+(C229-C$7)/C$8</f>
        <v>5868.508099717671</v>
      </c>
      <c r="F229" s="60">
        <f>ROUND(2*E229,0)/2</f>
        <v>5868.5</v>
      </c>
      <c r="G229" s="60">
        <f>+C229-(C$7+F229*C$8)</f>
        <v>3.8123500053188764E-3</v>
      </c>
      <c r="K229" s="60">
        <f>+G229</f>
        <v>3.8123500053188764E-3</v>
      </c>
      <c r="O229" s="60">
        <f ca="1">+C$11+C$12*F229</f>
        <v>3.9197765568381561E-3</v>
      </c>
      <c r="Q229" s="63">
        <f>+C229-15018.5</f>
        <v>40244.112000000001</v>
      </c>
    </row>
    <row r="230" spans="1:25" s="60" customFormat="1" ht="12.95" customHeight="1">
      <c r="A230" s="60" t="s">
        <v>823</v>
      </c>
      <c r="B230" s="33" t="s">
        <v>36</v>
      </c>
      <c r="C230" s="32">
        <v>55263.553699999997</v>
      </c>
      <c r="D230" s="32">
        <v>2.0000000000000001E-4</v>
      </c>
      <c r="E230" s="60">
        <f>+(C230-C$7)/C$8</f>
        <v>5870.5088352540779</v>
      </c>
      <c r="F230" s="60">
        <f>ROUND(2*E230,0)/2</f>
        <v>5870.5</v>
      </c>
      <c r="G230" s="60">
        <f>+C230-(C$7+F230*C$8)</f>
        <v>4.1585500002838671E-3</v>
      </c>
      <c r="K230" s="60">
        <f>+G230</f>
        <v>4.1585500002838671E-3</v>
      </c>
      <c r="O230" s="60">
        <f ca="1">+C$11+C$12*F230</f>
        <v>3.9221128849198988E-3</v>
      </c>
      <c r="Q230" s="63">
        <f>+C230-15018.5</f>
        <v>40245.053699999997</v>
      </c>
    </row>
    <row r="231" spans="1:25" s="60" customFormat="1" ht="12.95" customHeight="1">
      <c r="A231" s="32" t="s">
        <v>824</v>
      </c>
      <c r="B231" s="33" t="s">
        <v>36</v>
      </c>
      <c r="C231" s="32">
        <v>55566.669800000003</v>
      </c>
      <c r="D231" s="32">
        <v>2.0000000000000001E-4</v>
      </c>
      <c r="E231" s="60">
        <f>+(C231-C$7)/C$8</f>
        <v>6514.5092100334787</v>
      </c>
      <c r="F231" s="60">
        <f>ROUND(2*E231,0)/2</f>
        <v>6514.5</v>
      </c>
      <c r="G231" s="60">
        <f>+C231-(C$7+F231*C$8)</f>
        <v>4.3349500047042966E-3</v>
      </c>
      <c r="K231" s="60">
        <f>+G231</f>
        <v>4.3349500047042966E-3</v>
      </c>
      <c r="O231" s="60">
        <f ca="1">+C$11+C$12*F231</f>
        <v>4.6744105272410706E-3</v>
      </c>
      <c r="Q231" s="63">
        <f>+C231-15018.5</f>
        <v>40548.169800000003</v>
      </c>
    </row>
    <row r="232" spans="1:25" s="60" customFormat="1" ht="12.95" customHeight="1">
      <c r="A232" s="32" t="s">
        <v>825</v>
      </c>
      <c r="B232" s="33" t="s">
        <v>36</v>
      </c>
      <c r="C232" s="32">
        <v>55575.609100000001</v>
      </c>
      <c r="D232" s="32">
        <v>5.0000000000000001E-4</v>
      </c>
      <c r="E232" s="60">
        <f>+(C232-C$7)/C$8</f>
        <v>6533.5016441214875</v>
      </c>
      <c r="F232" s="60">
        <f>ROUND(2*E232,0)/2</f>
        <v>6533.5</v>
      </c>
      <c r="G232" s="60">
        <f>+C232-(C$7+F232*C$8)</f>
        <v>7.7385000622598454E-4</v>
      </c>
      <c r="K232" s="60">
        <f>+G232</f>
        <v>7.7385000622598454E-4</v>
      </c>
      <c r="O232" s="60">
        <f ca="1">+C$11+C$12*F232</f>
        <v>4.696605644017627E-3</v>
      </c>
      <c r="Q232" s="63">
        <f>+C232-15018.5</f>
        <v>40557.109100000001</v>
      </c>
    </row>
    <row r="233" spans="1:25" s="60" customFormat="1" ht="12.95" customHeight="1">
      <c r="A233" s="32" t="s">
        <v>824</v>
      </c>
      <c r="B233" s="33" t="s">
        <v>36</v>
      </c>
      <c r="C233" s="32">
        <v>55631.624400000001</v>
      </c>
      <c r="D233" s="32">
        <v>2.0000000000000001E-4</v>
      </c>
      <c r="E233" s="60">
        <f>+(C233-C$7)/C$8</f>
        <v>6652.5117336329949</v>
      </c>
      <c r="F233" s="60">
        <f>ROUND(2*E233,0)/2</f>
        <v>6652.5</v>
      </c>
      <c r="G233" s="60">
        <f>+C233-(C$7+F233*C$8)</f>
        <v>5.5227500051842071E-3</v>
      </c>
      <c r="K233" s="60">
        <f>+G233</f>
        <v>5.5227500051842071E-3</v>
      </c>
      <c r="O233" s="60">
        <f ca="1">+C$11+C$12*F233</f>
        <v>4.8356171648813225E-3</v>
      </c>
      <c r="Q233" s="63">
        <f>+C233-15018.5</f>
        <v>40613.124400000001</v>
      </c>
    </row>
    <row r="234" spans="1:25" s="60" customFormat="1" ht="12.95" customHeight="1">
      <c r="A234" s="32" t="s">
        <v>826</v>
      </c>
      <c r="B234" s="33" t="s">
        <v>45</v>
      </c>
      <c r="C234" s="32">
        <v>55896.851799999997</v>
      </c>
      <c r="D234" s="32">
        <v>4.0000000000000002E-4</v>
      </c>
      <c r="E234" s="60">
        <f>+(C234-C$7)/C$8</f>
        <v>7216.013787802206</v>
      </c>
      <c r="F234" s="60">
        <f>ROUND(2*E234,0)/2</f>
        <v>7216</v>
      </c>
      <c r="G234" s="60">
        <f>+C234-(C$7+F234*C$8)</f>
        <v>6.4895999967120588E-3</v>
      </c>
      <c r="K234" s="60">
        <f>+G234</f>
        <v>6.4895999967120588E-3</v>
      </c>
      <c r="O234" s="60">
        <f ca="1">+C$11+C$12*F234</f>
        <v>5.4938776019123475E-3</v>
      </c>
      <c r="Q234" s="63">
        <f>+C234-15018.5</f>
        <v>40878.351799999997</v>
      </c>
    </row>
    <row r="235" spans="1:25" s="60" customFormat="1" ht="12.95" customHeight="1">
      <c r="A235" s="60" t="s">
        <v>827</v>
      </c>
      <c r="B235" s="33" t="s">
        <v>45</v>
      </c>
      <c r="C235" s="32">
        <v>55921.7978</v>
      </c>
      <c r="D235" s="32">
        <v>2.9999999999999997E-4</v>
      </c>
      <c r="E235" s="60">
        <f>+(C235-C$7)/C$8</f>
        <v>7269.0140518899561</v>
      </c>
      <c r="F235" s="60">
        <f>ROUND(2*E235,0)/2</f>
        <v>7269</v>
      </c>
      <c r="G235" s="60">
        <f>+C235-(C$7+F235*C$8)</f>
        <v>6.6139000045950525E-3</v>
      </c>
      <c r="K235" s="60">
        <f>+G235</f>
        <v>6.6139000045950525E-3</v>
      </c>
      <c r="O235" s="60">
        <f ca="1">+C$11+C$12*F235</f>
        <v>5.5557902960785312E-3</v>
      </c>
      <c r="Q235" s="63">
        <f>+C235-15018.5</f>
        <v>40903.2978</v>
      </c>
    </row>
    <row r="236" spans="1:25" s="39" customFormat="1" ht="12.95" customHeight="1">
      <c r="A236" s="60" t="s">
        <v>828</v>
      </c>
      <c r="B236" s="33" t="s">
        <v>45</v>
      </c>
      <c r="C236" s="32">
        <v>55921.7978</v>
      </c>
      <c r="D236" s="32">
        <v>2.9999999999999997E-4</v>
      </c>
      <c r="E236" s="60">
        <f>+(C236-C$7)/C$8</f>
        <v>7269.0140518899561</v>
      </c>
      <c r="F236" s="60">
        <f>ROUND(2*E236,0)/2</f>
        <v>7269</v>
      </c>
      <c r="G236" s="60">
        <f>+C236-(C$7+F236*C$8)</f>
        <v>6.6139000045950525E-3</v>
      </c>
      <c r="H236" s="60"/>
      <c r="I236" s="60"/>
      <c r="J236" s="60"/>
      <c r="K236" s="60">
        <f>+G236</f>
        <v>6.6139000045950525E-3</v>
      </c>
      <c r="L236" s="60"/>
      <c r="M236" s="60"/>
      <c r="N236" s="60"/>
      <c r="O236" s="60">
        <f ca="1">+C$11+C$12*F236</f>
        <v>5.5557902960785312E-3</v>
      </c>
      <c r="P236" s="60"/>
      <c r="Q236" s="63">
        <f>+C236-15018.5</f>
        <v>40903.2978</v>
      </c>
      <c r="R236" s="60"/>
      <c r="S236" s="60"/>
      <c r="T236" s="60"/>
      <c r="U236" s="60"/>
      <c r="V236" s="60"/>
      <c r="W236" s="60"/>
      <c r="X236" s="60"/>
      <c r="Y236" s="60"/>
    </row>
    <row r="237" spans="1:25" s="60" customFormat="1" ht="12.95" customHeight="1">
      <c r="A237" s="64" t="s">
        <v>587</v>
      </c>
      <c r="B237" s="65" t="s">
        <v>45</v>
      </c>
      <c r="C237" s="66">
        <v>55964.629500000003</v>
      </c>
      <c r="D237" s="32"/>
      <c r="E237" s="60">
        <f>+(C237-C$7)/C$8</f>
        <v>7360.0142688115902</v>
      </c>
      <c r="F237" s="60">
        <f>ROUND(2*E237,0)/2</f>
        <v>7360</v>
      </c>
      <c r="G237" s="60">
        <f>+C237-(C$7+F237*C$8)</f>
        <v>6.7160000035073608E-3</v>
      </c>
      <c r="J237" s="60">
        <f>+G237</f>
        <v>6.7160000035073608E-3</v>
      </c>
      <c r="K237" s="39"/>
      <c r="L237" s="39"/>
      <c r="O237" s="60">
        <f ca="1">+C$11+C$12*F237</f>
        <v>5.6620932237978275E-3</v>
      </c>
      <c r="Q237" s="63">
        <f>+C237-15018.5</f>
        <v>40946.129500000003</v>
      </c>
      <c r="R237" s="39"/>
      <c r="S237" s="39"/>
      <c r="T237" s="39"/>
      <c r="U237" s="39"/>
      <c r="V237" s="39"/>
      <c r="W237" s="39"/>
      <c r="X237" s="39"/>
      <c r="Y237" s="39"/>
    </row>
    <row r="238" spans="1:25" s="60" customFormat="1" ht="12.95" customHeight="1">
      <c r="A238" s="60" t="s">
        <v>829</v>
      </c>
      <c r="B238" s="33" t="s">
        <v>45</v>
      </c>
      <c r="C238" s="32">
        <v>55964.6296</v>
      </c>
      <c r="D238" s="32">
        <v>2.9999999999999997E-4</v>
      </c>
      <c r="E238" s="60">
        <f>+(C238-C$7)/C$8</f>
        <v>7360.0144812715544</v>
      </c>
      <c r="F238" s="60">
        <f>ROUND(2*E238,0)/2</f>
        <v>7360</v>
      </c>
      <c r="G238" s="60">
        <f>+C238-(C$7+F238*C$8)</f>
        <v>6.8160000009811483E-3</v>
      </c>
      <c r="K238" s="60">
        <f>+G238</f>
        <v>6.8160000009811483E-3</v>
      </c>
      <c r="O238" s="60">
        <f ca="1">+C$11+C$12*F238</f>
        <v>5.6620932237978275E-3</v>
      </c>
      <c r="Q238" s="63">
        <f>+C238-15018.5</f>
        <v>40946.1296</v>
      </c>
    </row>
    <row r="239" spans="1:25" s="39" customFormat="1" ht="12.95" customHeight="1">
      <c r="A239" s="60" t="s">
        <v>829</v>
      </c>
      <c r="B239" s="33" t="s">
        <v>36</v>
      </c>
      <c r="C239" s="32">
        <v>55981.335599999999</v>
      </c>
      <c r="D239" s="32">
        <v>4.0000000000000002E-4</v>
      </c>
      <c r="E239" s="60">
        <f>+(C239-C$7)/C$8</f>
        <v>7395.508043840694</v>
      </c>
      <c r="F239" s="60">
        <f>ROUND(2*E239,0)/2</f>
        <v>7395.5</v>
      </c>
      <c r="G239" s="60">
        <f>+C239-(C$7+F239*C$8)</f>
        <v>3.7860500015085563E-3</v>
      </c>
      <c r="H239" s="60"/>
      <c r="I239" s="60"/>
      <c r="J239" s="60"/>
      <c r="K239" s="60">
        <f>+G239</f>
        <v>3.7860500015085563E-3</v>
      </c>
      <c r="L239" s="60"/>
      <c r="M239" s="60"/>
      <c r="N239" s="60"/>
      <c r="O239" s="60">
        <f ca="1">+C$11+C$12*F239</f>
        <v>5.7035630472487622E-3</v>
      </c>
      <c r="P239" s="60"/>
      <c r="Q239" s="63">
        <f>+C239-15018.5</f>
        <v>40962.835599999999</v>
      </c>
      <c r="R239" s="60"/>
      <c r="S239" s="60"/>
      <c r="T239" s="60"/>
      <c r="U239" s="60"/>
      <c r="V239" s="60"/>
      <c r="W239" s="60"/>
      <c r="X239" s="60"/>
      <c r="Y239" s="60"/>
    </row>
    <row r="240" spans="1:25" s="60" customFormat="1" ht="12.95" customHeight="1">
      <c r="A240" s="64" t="s">
        <v>587</v>
      </c>
      <c r="B240" s="65" t="s">
        <v>45</v>
      </c>
      <c r="C240" s="66">
        <v>56217.853900000002</v>
      </c>
      <c r="D240" s="32"/>
      <c r="E240" s="60">
        <f>+(C240-C$7)/C$8</f>
        <v>7898.0147527953995</v>
      </c>
      <c r="F240" s="60">
        <f>ROUND(2*E240,0)/2</f>
        <v>7898</v>
      </c>
      <c r="G240" s="60">
        <f>+C240-(C$7+F240*C$8)</f>
        <v>6.9438000064110383E-3</v>
      </c>
      <c r="J240" s="60">
        <f>+G240</f>
        <v>6.9438000064110383E-3</v>
      </c>
      <c r="K240" s="39"/>
      <c r="L240" s="39"/>
      <c r="O240" s="60">
        <f ca="1">+C$11+C$12*F240</f>
        <v>6.2905654777866329E-3</v>
      </c>
      <c r="Q240" s="63">
        <f>+C240-15018.5</f>
        <v>41199.353900000002</v>
      </c>
      <c r="R240" s="39"/>
      <c r="S240" s="39"/>
      <c r="T240" s="39"/>
      <c r="U240" s="39"/>
      <c r="V240" s="39"/>
      <c r="W240" s="39"/>
      <c r="X240" s="39"/>
      <c r="Y240" s="39"/>
    </row>
    <row r="241" spans="1:25" s="39" customFormat="1" ht="12.95" customHeight="1">
      <c r="A241" s="60" t="s">
        <v>829</v>
      </c>
      <c r="B241" s="33" t="s">
        <v>45</v>
      </c>
      <c r="C241" s="32">
        <v>56217.853999999999</v>
      </c>
      <c r="D241" s="32">
        <v>1E-4</v>
      </c>
      <c r="E241" s="60">
        <f>+(C241-C$7)/C$8</f>
        <v>7898.0149652553646</v>
      </c>
      <c r="F241" s="60">
        <f>ROUND(2*E241,0)/2</f>
        <v>7898</v>
      </c>
      <c r="G241" s="60">
        <f>+C241-(C$7+F241*C$8)</f>
        <v>7.0438000038848259E-3</v>
      </c>
      <c r="H241" s="60"/>
      <c r="I241" s="60"/>
      <c r="J241" s="60"/>
      <c r="K241" s="60">
        <f>+G241</f>
        <v>7.0438000038848259E-3</v>
      </c>
      <c r="L241" s="60"/>
      <c r="M241" s="60"/>
      <c r="N241" s="60"/>
      <c r="O241" s="60">
        <f ca="1">+C$11+C$12*F241</f>
        <v>6.2905654777866329E-3</v>
      </c>
      <c r="P241" s="60"/>
      <c r="Q241" s="63">
        <f>+C241-15018.5</f>
        <v>41199.353999999999</v>
      </c>
      <c r="R241" s="60"/>
      <c r="S241" s="60"/>
      <c r="T241" s="60"/>
      <c r="U241" s="60"/>
      <c r="V241" s="60"/>
      <c r="W241" s="60"/>
      <c r="X241" s="60"/>
      <c r="Y241" s="60"/>
    </row>
    <row r="242" spans="1:25" s="39" customFormat="1" ht="12.95" customHeight="1">
      <c r="A242" s="64" t="s">
        <v>587</v>
      </c>
      <c r="B242" s="65" t="s">
        <v>36</v>
      </c>
      <c r="C242" s="66">
        <v>56221.853499999997</v>
      </c>
      <c r="D242" s="32"/>
      <c r="E242" s="60">
        <f>+(C242-C$7)/C$8</f>
        <v>7906.5123017509477</v>
      </c>
      <c r="F242" s="60">
        <f>ROUND(2*E242,0)/2</f>
        <v>7906.5</v>
      </c>
      <c r="G242" s="60">
        <f>+C242-(C$7+F242*C$8)</f>
        <v>5.7901500040316023E-3</v>
      </c>
      <c r="H242" s="60"/>
      <c r="I242" s="60"/>
      <c r="J242" s="60">
        <f>+G242</f>
        <v>5.7901500040316023E-3</v>
      </c>
      <c r="M242" s="60"/>
      <c r="N242" s="60"/>
      <c r="O242" s="60">
        <f ca="1">+C$11+C$12*F242</f>
        <v>6.3004948721340406E-3</v>
      </c>
      <c r="P242" s="60"/>
      <c r="Q242" s="63">
        <f>+C242-15018.5</f>
        <v>41203.353499999997</v>
      </c>
    </row>
    <row r="243" spans="1:25" s="60" customFormat="1" ht="12.95" customHeight="1">
      <c r="A243" s="60" t="s">
        <v>829</v>
      </c>
      <c r="B243" s="33" t="s">
        <v>36</v>
      </c>
      <c r="C243" s="32">
        <v>56221.853600000002</v>
      </c>
      <c r="D243" s="32">
        <v>5.0000000000000001E-4</v>
      </c>
      <c r="E243" s="60">
        <f>+(C243-C$7)/C$8</f>
        <v>7906.5125142109282</v>
      </c>
      <c r="F243" s="60">
        <f>ROUND(2*E243,0)/2</f>
        <v>7906.5</v>
      </c>
      <c r="G243" s="60">
        <f>+C243-(C$7+F243*C$8)</f>
        <v>5.8901500087813474E-3</v>
      </c>
      <c r="K243" s="60">
        <f>+G243</f>
        <v>5.8901500087813474E-3</v>
      </c>
      <c r="N243" s="39"/>
      <c r="O243" s="60">
        <f ca="1">+C$11+C$12*F243</f>
        <v>6.3004948721340406E-3</v>
      </c>
      <c r="Q243" s="63">
        <f>+C243-15018.5</f>
        <v>41203.353600000002</v>
      </c>
      <c r="R243" s="39"/>
      <c r="S243" s="39"/>
      <c r="T243" s="39"/>
      <c r="U243" s="39"/>
      <c r="V243" s="39"/>
      <c r="W243" s="39"/>
      <c r="X243" s="39"/>
      <c r="Y243" s="39"/>
    </row>
    <row r="244" spans="1:25" s="39" customFormat="1" ht="12.95" customHeight="1">
      <c r="A244" s="60" t="s">
        <v>830</v>
      </c>
      <c r="B244" s="33" t="s">
        <v>45</v>
      </c>
      <c r="C244" s="32">
        <v>56256.918599999997</v>
      </c>
      <c r="D244" s="32">
        <v>3.0000000000000003E-4</v>
      </c>
      <c r="E244" s="60">
        <f>+(C244-C$7)/C$8</f>
        <v>7981.0116026514161</v>
      </c>
      <c r="F244" s="60">
        <f>ROUND(2*E244,0)/2</f>
        <v>7981</v>
      </c>
      <c r="G244" s="60">
        <f>+C244-(C$7+F244*C$8)</f>
        <v>5.4611000014119782E-3</v>
      </c>
      <c r="H244" s="60"/>
      <c r="I244" s="60"/>
      <c r="J244" s="60"/>
      <c r="K244" s="60">
        <f>+G244</f>
        <v>5.4611000014119782E-3</v>
      </c>
      <c r="L244" s="60"/>
      <c r="M244" s="60"/>
      <c r="N244" s="60"/>
      <c r="O244" s="60">
        <f ca="1">+C$11+C$12*F244</f>
        <v>6.3875230931789585E-3</v>
      </c>
      <c r="P244" s="60"/>
      <c r="Q244" s="63">
        <f>+C244-15018.5</f>
        <v>41238.418599999997</v>
      </c>
      <c r="R244" s="60"/>
      <c r="S244" s="60"/>
      <c r="T244" s="60"/>
      <c r="U244" s="60"/>
      <c r="V244" s="60"/>
      <c r="W244" s="60"/>
      <c r="X244" s="60"/>
      <c r="Y244" s="60"/>
    </row>
    <row r="245" spans="1:25" s="39" customFormat="1" ht="12.95" customHeight="1">
      <c r="A245" s="60" t="s">
        <v>829</v>
      </c>
      <c r="B245" s="33" t="s">
        <v>45</v>
      </c>
      <c r="C245" s="32">
        <v>56256.920700000002</v>
      </c>
      <c r="D245" s="32">
        <v>2.9999999999999997E-4</v>
      </c>
      <c r="E245" s="60">
        <f>+(C245-C$7)/C$8</f>
        <v>7981.0160643107947</v>
      </c>
      <c r="F245" s="60">
        <f>ROUND(2*E245,0)/2</f>
        <v>7981</v>
      </c>
      <c r="G245" s="60">
        <f>+C245-(C$7+F245*C$8)</f>
        <v>7.5611000065691769E-3</v>
      </c>
      <c r="H245" s="60"/>
      <c r="I245" s="60"/>
      <c r="J245" s="60"/>
      <c r="K245" s="60">
        <f>+G245</f>
        <v>7.5611000065691769E-3</v>
      </c>
      <c r="L245" s="60"/>
      <c r="M245" s="60"/>
      <c r="O245" s="60">
        <f ca="1">+C$11+C$12*F245</f>
        <v>6.3875230931789585E-3</v>
      </c>
      <c r="P245" s="60"/>
      <c r="Q245" s="63">
        <f>+C245-15018.5</f>
        <v>41238.420700000002</v>
      </c>
    </row>
    <row r="246" spans="1:25" s="39" customFormat="1" ht="12.95" customHeight="1">
      <c r="A246" s="64" t="s">
        <v>779</v>
      </c>
      <c r="B246" s="65" t="s">
        <v>45</v>
      </c>
      <c r="C246" s="66">
        <v>56272.921799999996</v>
      </c>
      <c r="D246" s="61"/>
      <c r="E246" s="60">
        <f>+(C246-C$7)/C$8</f>
        <v>8015.011996552199</v>
      </c>
      <c r="F246" s="60">
        <f>ROUND(2*E246,0)/2</f>
        <v>8015</v>
      </c>
      <c r="G246" s="60">
        <f>+C246-(C$7+F246*C$8)</f>
        <v>5.6465000016032718E-3</v>
      </c>
      <c r="H246" s="60"/>
      <c r="I246" s="60"/>
      <c r="J246" s="60">
        <f>+G246</f>
        <v>5.6465000016032718E-3</v>
      </c>
      <c r="M246" s="60"/>
      <c r="N246" s="60"/>
      <c r="O246" s="60">
        <f ca="1">+C$11+C$12*F246</f>
        <v>6.4272406705685858E-3</v>
      </c>
      <c r="P246" s="60"/>
      <c r="Q246" s="63">
        <f>+C246-15018.5</f>
        <v>41254.421799999996</v>
      </c>
    </row>
    <row r="247" spans="1:25" s="39" customFormat="1" ht="12.95" customHeight="1">
      <c r="A247" s="60" t="s">
        <v>831</v>
      </c>
      <c r="B247" s="33" t="s">
        <v>45</v>
      </c>
      <c r="C247" s="32">
        <v>56309.635499999997</v>
      </c>
      <c r="D247" s="32">
        <v>2.0000000000000001E-4</v>
      </c>
      <c r="E247" s="60">
        <f>+(C247-C$7)/C$8</f>
        <v>8093.0139125162077</v>
      </c>
      <c r="F247" s="60">
        <f>ROUND(2*E247,0)/2</f>
        <v>8093</v>
      </c>
      <c r="G247" s="60">
        <f>+C247-(C$7+F247*C$8)</f>
        <v>6.5482999998494051E-3</v>
      </c>
      <c r="H247" s="60"/>
      <c r="I247" s="60"/>
      <c r="J247" s="60"/>
      <c r="K247" s="60">
        <f>+G247</f>
        <v>6.5482999998494051E-3</v>
      </c>
      <c r="L247" s="60"/>
      <c r="M247" s="60"/>
      <c r="O247" s="60">
        <f ca="1">+C$11+C$12*F247</f>
        <v>6.5183574657565538E-3</v>
      </c>
      <c r="P247" s="60"/>
      <c r="Q247" s="63">
        <f>+C247-15018.5</f>
        <v>41291.135499999997</v>
      </c>
    </row>
    <row r="248" spans="1:25" s="39" customFormat="1" ht="12.95" customHeight="1">
      <c r="A248" s="60" t="s">
        <v>831</v>
      </c>
      <c r="B248" s="33" t="s">
        <v>45</v>
      </c>
      <c r="C248" s="32">
        <v>56325.638099999996</v>
      </c>
      <c r="D248" s="32">
        <v>2.9999999999999997E-4</v>
      </c>
      <c r="E248" s="60">
        <f>+(C248-C$7)/C$8</f>
        <v>8127.0130316571722</v>
      </c>
      <c r="F248" s="60">
        <f>ROUND(2*E248,0)/2</f>
        <v>8127</v>
      </c>
      <c r="G248" s="60">
        <f>+C248-(C$7+F248*C$8)</f>
        <v>6.1337000006460585E-3</v>
      </c>
      <c r="H248" s="60"/>
      <c r="I248" s="60"/>
      <c r="J248" s="60"/>
      <c r="K248" s="60">
        <f>+G248</f>
        <v>6.1337000006460585E-3</v>
      </c>
      <c r="L248" s="60"/>
      <c r="M248" s="60"/>
      <c r="O248" s="60">
        <f ca="1">+C$11+C$12*F248</f>
        <v>6.5580750431461811E-3</v>
      </c>
      <c r="P248" s="60"/>
      <c r="Q248" s="63">
        <f>+C248-15018.5</f>
        <v>41307.138099999996</v>
      </c>
    </row>
    <row r="249" spans="1:25" s="39" customFormat="1" ht="12.95" customHeight="1">
      <c r="A249" s="68" t="s">
        <v>832</v>
      </c>
      <c r="B249" s="69" t="s">
        <v>45</v>
      </c>
      <c r="C249" s="70">
        <v>56592.984299999996</v>
      </c>
      <c r="D249" s="70">
        <v>1E-4</v>
      </c>
      <c r="E249" s="60">
        <f>+(C249-C$7)/C$8</f>
        <v>8695.0166876683343</v>
      </c>
      <c r="F249" s="60">
        <f>ROUND(2*E249,0)/2</f>
        <v>8695</v>
      </c>
      <c r="G249" s="60">
        <f>+C249-(C$7+F249*C$8)</f>
        <v>7.8544999996665865E-3</v>
      </c>
      <c r="H249" s="60"/>
      <c r="I249" s="60"/>
      <c r="J249" s="60"/>
      <c r="K249" s="60">
        <f>+G249</f>
        <v>7.8544999996665865E-3</v>
      </c>
      <c r="L249" s="60"/>
      <c r="M249" s="60"/>
      <c r="O249" s="60">
        <f ca="1">+C$11+C$12*F249</f>
        <v>7.2215922183611284E-3</v>
      </c>
      <c r="P249" s="60"/>
      <c r="Q249" s="63">
        <f>+C249-15018.5</f>
        <v>41574.484299999996</v>
      </c>
    </row>
    <row r="250" spans="1:25" s="39" customFormat="1" ht="12.95" customHeight="1">
      <c r="A250" s="68" t="s">
        <v>832</v>
      </c>
      <c r="B250" s="69" t="s">
        <v>36</v>
      </c>
      <c r="C250" s="70">
        <v>56715.593999999997</v>
      </c>
      <c r="D250" s="70">
        <v>1E-4</v>
      </c>
      <c r="E250" s="60">
        <f>+(C250-C$7)/C$8</f>
        <v>8955.5132193655572</v>
      </c>
      <c r="F250" s="60">
        <f>ROUND(2*E250,0)/2</f>
        <v>8955.5</v>
      </c>
      <c r="G250" s="60">
        <f>+C250-(C$7+F250*C$8)</f>
        <v>6.2220499967224896E-3</v>
      </c>
      <c r="H250" s="60"/>
      <c r="I250" s="60"/>
      <c r="J250" s="60"/>
      <c r="K250" s="60">
        <f>+G250</f>
        <v>6.2220499967224896E-3</v>
      </c>
      <c r="L250" s="60"/>
      <c r="M250" s="60"/>
      <c r="O250" s="60">
        <f ca="1">+C$11+C$12*F250</f>
        <v>7.5258989510081243E-3</v>
      </c>
      <c r="P250" s="60"/>
      <c r="Q250" s="63">
        <f>+C250-15018.5</f>
        <v>41697.093999999997</v>
      </c>
    </row>
    <row r="251" spans="1:25" s="39" customFormat="1" ht="12.95" customHeight="1">
      <c r="A251" s="64" t="s">
        <v>779</v>
      </c>
      <c r="B251" s="65" t="s">
        <v>45</v>
      </c>
      <c r="C251" s="66">
        <v>56956.817499999997</v>
      </c>
      <c r="D251" s="61"/>
      <c r="E251" s="60">
        <f>+(C251-C$7)/C$8</f>
        <v>9468.0165948233298</v>
      </c>
      <c r="F251" s="60">
        <f>ROUND(2*E251,0)/2</f>
        <v>9468</v>
      </c>
      <c r="G251" s="60">
        <f>+C251-(C$7+F251*C$8)</f>
        <v>7.8108000016072765E-3</v>
      </c>
      <c r="H251" s="60"/>
      <c r="I251" s="60"/>
      <c r="J251" s="60">
        <f>+G251</f>
        <v>7.8108000016072765E-3</v>
      </c>
      <c r="M251" s="60"/>
      <c r="N251" s="60"/>
      <c r="O251" s="60">
        <f ca="1">+C$11+C$12*F251</f>
        <v>8.1245830219547083E-3</v>
      </c>
      <c r="P251" s="60"/>
      <c r="Q251" s="63">
        <f>+C251-15018.5</f>
        <v>41938.317499999997</v>
      </c>
    </row>
    <row r="252" spans="1:25" s="39" customFormat="1" ht="12.95" customHeight="1">
      <c r="A252" s="71" t="s">
        <v>834</v>
      </c>
      <c r="B252" s="72" t="s">
        <v>36</v>
      </c>
      <c r="C252" s="73">
        <v>58151.633800000003</v>
      </c>
      <c r="D252" s="73">
        <v>2.0000000000000001E-4</v>
      </c>
      <c r="E252" s="60">
        <f>+(C252-C$7)/C$8</f>
        <v>12006.522945995452</v>
      </c>
      <c r="F252" s="60">
        <f>ROUND(2*E252,0)/2</f>
        <v>12006.5</v>
      </c>
      <c r="G252" s="60">
        <f>+C252-(C$7+F252*C$8)</f>
        <v>1.0800150004797615E-2</v>
      </c>
      <c r="H252" s="60"/>
      <c r="I252" s="60"/>
      <c r="J252" s="60"/>
      <c r="K252" s="60">
        <f>+G252</f>
        <v>1.0800150004797615E-2</v>
      </c>
      <c r="L252" s="60"/>
      <c r="M252" s="60"/>
      <c r="O252" s="60">
        <f ca="1">+C$11+C$12*F252</f>
        <v>1.1089967439706722E-2</v>
      </c>
      <c r="P252" s="60"/>
      <c r="Q252" s="63">
        <f>+C252-15018.5</f>
        <v>43133.133800000003</v>
      </c>
    </row>
    <row r="253" spans="1:25" s="39" customFormat="1" ht="12.95" customHeight="1">
      <c r="A253" s="71" t="s">
        <v>834</v>
      </c>
      <c r="B253" s="72" t="s">
        <v>45</v>
      </c>
      <c r="C253" s="73">
        <v>58174.462099999997</v>
      </c>
      <c r="D253" s="73">
        <v>1E-4</v>
      </c>
      <c r="E253" s="60">
        <f>+(C253-C$7)/C$8</f>
        <v>12055.023945300907</v>
      </c>
      <c r="F253" s="60">
        <f>ROUND(2*E253,0)/2</f>
        <v>12055</v>
      </c>
      <c r="G253" s="60">
        <f>+C253-(C$7+F253*C$8)</f>
        <v>1.1270499999227468E-2</v>
      </c>
      <c r="H253" s="60"/>
      <c r="I253" s="60"/>
      <c r="J253" s="60"/>
      <c r="K253" s="60">
        <f>+G253</f>
        <v>1.1270499999227468E-2</v>
      </c>
      <c r="L253" s="60"/>
      <c r="M253" s="60"/>
      <c r="O253" s="60">
        <f ca="1">+C$11+C$12*F253</f>
        <v>1.1146623395688985E-2</v>
      </c>
      <c r="P253" s="60"/>
      <c r="Q253" s="63">
        <f>+C253-15018.5</f>
        <v>43155.962099999997</v>
      </c>
    </row>
    <row r="254" spans="1:25" s="39" customFormat="1" ht="12.95" customHeight="1">
      <c r="A254" s="71" t="s">
        <v>834</v>
      </c>
      <c r="B254" s="72" t="s">
        <v>45</v>
      </c>
      <c r="C254" s="73">
        <v>58175.403200000001</v>
      </c>
      <c r="D254" s="73">
        <v>1E-4</v>
      </c>
      <c r="E254" s="60">
        <f>+(C254-C$7)/C$8</f>
        <v>12057.023406077511</v>
      </c>
      <c r="F254" s="60">
        <f>ROUND(2*E254,0)/2</f>
        <v>12057</v>
      </c>
      <c r="G254" s="60">
        <f>+C254-(C$7+F254*C$8)</f>
        <v>1.1016700002073776E-2</v>
      </c>
      <c r="H254" s="60"/>
      <c r="I254" s="60"/>
      <c r="J254" s="60"/>
      <c r="K254" s="60">
        <f>+G254</f>
        <v>1.1016700002073776E-2</v>
      </c>
      <c r="L254" s="60"/>
      <c r="M254" s="60"/>
      <c r="O254" s="60">
        <f ca="1">+C$11+C$12*F254</f>
        <v>1.1148959723770727E-2</v>
      </c>
      <c r="P254" s="60"/>
      <c r="Q254" s="63">
        <f>+C254-15018.5</f>
        <v>43156.903200000001</v>
      </c>
    </row>
    <row r="255" spans="1:25" s="39" customFormat="1" ht="12.95" customHeight="1">
      <c r="A255" s="74" t="s">
        <v>833</v>
      </c>
      <c r="B255" s="75" t="s">
        <v>36</v>
      </c>
      <c r="C255" s="74">
        <v>58463.693800000001</v>
      </c>
      <c r="D255" s="74">
        <v>2.0000000000000001E-4</v>
      </c>
      <c r="E255" s="60">
        <f>+(C255-C$7)/C$8</f>
        <v>12669.525528021461</v>
      </c>
      <c r="F255" s="60">
        <f>ROUND(2*E255,0)/2</f>
        <v>12669.5</v>
      </c>
      <c r="G255" s="60">
        <f>+C255-(C$7+F255*C$8)</f>
        <v>1.2015450003673322E-2</v>
      </c>
      <c r="H255" s="60"/>
      <c r="I255" s="60"/>
      <c r="J255" s="60"/>
      <c r="K255" s="60">
        <f>+G255</f>
        <v>1.2015450003673322E-2</v>
      </c>
      <c r="L255" s="60"/>
      <c r="M255" s="60"/>
      <c r="O255" s="60">
        <f ca="1">+C$11+C$12*F255</f>
        <v>1.1864460198804451E-2</v>
      </c>
      <c r="P255" s="60"/>
      <c r="Q255" s="63">
        <f>+C255-15018.5</f>
        <v>43445.193800000001</v>
      </c>
    </row>
    <row r="256" spans="1:25" s="39" customFormat="1" ht="12.95" customHeight="1">
      <c r="A256" s="74" t="s">
        <v>833</v>
      </c>
      <c r="B256" s="75" t="s">
        <v>36</v>
      </c>
      <c r="C256" s="74">
        <v>58509.349699999999</v>
      </c>
      <c r="D256" s="74">
        <v>1E-4</v>
      </c>
      <c r="E256" s="60">
        <f>+(C256-C$7)/C$8</f>
        <v>12766.526039412603</v>
      </c>
      <c r="F256" s="60">
        <f>ROUND(2*E256,0)/2</f>
        <v>12766.5</v>
      </c>
      <c r="G256" s="60">
        <f>+C256-(C$7+F256*C$8)</f>
        <v>1.2256150002940558E-2</v>
      </c>
      <c r="H256" s="60"/>
      <c r="I256" s="60"/>
      <c r="J256" s="60"/>
      <c r="K256" s="60">
        <f>+G256</f>
        <v>1.2256150002940558E-2</v>
      </c>
      <c r="L256" s="60"/>
      <c r="M256" s="60"/>
      <c r="O256" s="60">
        <f ca="1">+C$11+C$12*F256</f>
        <v>1.1977772110768975E-2</v>
      </c>
      <c r="P256" s="60"/>
      <c r="Q256" s="63">
        <f>+C256-15018.5</f>
        <v>43490.849699999999</v>
      </c>
    </row>
    <row r="257" spans="1:17" s="39" customFormat="1" ht="12.95" customHeight="1">
      <c r="A257" s="71" t="s">
        <v>835</v>
      </c>
      <c r="B257" s="72" t="s">
        <v>45</v>
      </c>
      <c r="C257" s="73">
        <v>58521.351000000002</v>
      </c>
      <c r="D257" s="73">
        <v>1E-4</v>
      </c>
      <c r="E257" s="60">
        <f>+(C257-C$7)/C$8</f>
        <v>12792.023997778531</v>
      </c>
      <c r="F257" s="60">
        <f>ROUND(2*E257,0)/2</f>
        <v>12792</v>
      </c>
      <c r="G257" s="60">
        <f>+C257-(C$7+F257*C$8)</f>
        <v>1.1295200005406514E-2</v>
      </c>
      <c r="H257" s="60"/>
      <c r="I257" s="60"/>
      <c r="J257" s="60"/>
      <c r="K257" s="60">
        <f>+G257</f>
        <v>1.1295200005406514E-2</v>
      </c>
      <c r="L257" s="60"/>
      <c r="M257" s="60"/>
      <c r="O257" s="60">
        <f ca="1">+C$11+C$12*F257</f>
        <v>1.2007560293811196E-2</v>
      </c>
      <c r="P257" s="60"/>
      <c r="Q257" s="63">
        <f>+C257-15018.5</f>
        <v>43502.851000000002</v>
      </c>
    </row>
    <row r="258" spans="1:17" s="39" customFormat="1" ht="12.95" customHeight="1">
      <c r="A258" s="76" t="s">
        <v>836</v>
      </c>
      <c r="B258" s="77" t="s">
        <v>36</v>
      </c>
      <c r="C258" s="78">
        <v>58813.875800000002</v>
      </c>
      <c r="D258" s="78">
        <v>1E-4</v>
      </c>
      <c r="E258" s="60">
        <f>+(C258-C$7)/C$8</f>
        <v>13413.522099767388</v>
      </c>
      <c r="F258" s="60">
        <f>ROUND(2*E258,0)/2</f>
        <v>13413.5</v>
      </c>
      <c r="G258" s="60">
        <f>+C258-(C$7+F258*C$8)</f>
        <v>1.0401850006019231E-2</v>
      </c>
      <c r="H258" s="60"/>
      <c r="I258" s="60"/>
      <c r="J258" s="60"/>
      <c r="K258" s="60">
        <f>+G258</f>
        <v>1.0401850006019231E-2</v>
      </c>
      <c r="L258" s="60"/>
      <c r="M258" s="60"/>
      <c r="O258" s="60">
        <f ca="1">+C$11+C$12*F258</f>
        <v>1.2733574245212763E-2</v>
      </c>
      <c r="P258" s="60"/>
      <c r="Q258" s="63">
        <f>+C258-15018.5</f>
        <v>43795.375800000002</v>
      </c>
    </row>
    <row r="259" spans="1:17" s="39" customFormat="1" ht="12.95" customHeight="1">
      <c r="A259" s="76" t="s">
        <v>837</v>
      </c>
      <c r="B259" s="77" t="s">
        <v>36</v>
      </c>
      <c r="C259" s="78">
        <v>58891.538</v>
      </c>
      <c r="D259" s="78">
        <v>2.9999999999999997E-4</v>
      </c>
      <c r="E259" s="60">
        <f>+(C259-C$7)/C$8</f>
        <v>13578.523186500131</v>
      </c>
      <c r="F259" s="60">
        <f>ROUND(2*E259,0)/2</f>
        <v>13578.5</v>
      </c>
      <c r="G259" s="60">
        <f>+C259-(C$7+F259*C$8)</f>
        <v>1.0913350000919309E-2</v>
      </c>
      <c r="H259" s="60"/>
      <c r="I259" s="60"/>
      <c r="J259" s="60"/>
      <c r="K259" s="60">
        <f>+G259</f>
        <v>1.0913350000919309E-2</v>
      </c>
      <c r="L259" s="60"/>
      <c r="M259" s="60"/>
      <c r="O259" s="60">
        <f ca="1">+C$11+C$12*F259</f>
        <v>1.292632131195654E-2</v>
      </c>
      <c r="P259" s="60"/>
      <c r="Q259" s="63">
        <f>+C259-15018.5</f>
        <v>43873.038</v>
      </c>
    </row>
    <row r="260" spans="1:17" s="39" customFormat="1" ht="12.95" customHeight="1">
      <c r="A260" s="76" t="s">
        <v>837</v>
      </c>
      <c r="B260" s="77" t="s">
        <v>45</v>
      </c>
      <c r="C260" s="78">
        <v>58898.364300000001</v>
      </c>
      <c r="D260" s="78">
        <v>1E-4</v>
      </c>
      <c r="E260" s="60">
        <f>+(C260-C$7)/C$8</f>
        <v>13593.026341424456</v>
      </c>
      <c r="F260" s="60">
        <f>ROUND(2*E260,0)/2</f>
        <v>13593</v>
      </c>
      <c r="G260" s="60">
        <f>+C260-(C$7+F260*C$8)</f>
        <v>1.2398300001223106E-2</v>
      </c>
      <c r="H260" s="60"/>
      <c r="I260" s="60"/>
      <c r="J260" s="60"/>
      <c r="K260" s="60">
        <f>+G260</f>
        <v>1.2398300001223106E-2</v>
      </c>
      <c r="L260" s="60"/>
      <c r="M260" s="60"/>
      <c r="O260" s="60">
        <f ca="1">+C$11+C$12*F260</f>
        <v>1.2943259690549177E-2</v>
      </c>
      <c r="P260" s="60"/>
      <c r="Q260" s="63">
        <f>+C260-15018.5</f>
        <v>43879.864300000001</v>
      </c>
    </row>
    <row r="261" spans="1:17" s="39" customFormat="1" ht="12.95" customHeight="1">
      <c r="A261" s="76" t="s">
        <v>837</v>
      </c>
      <c r="B261" s="77" t="s">
        <v>36</v>
      </c>
      <c r="C261" s="78">
        <v>58902.364000000001</v>
      </c>
      <c r="D261" s="78">
        <v>2.0000000000000001E-4</v>
      </c>
      <c r="E261" s="60">
        <f>+(C261-C$7)/C$8</f>
        <v>13601.524102839983</v>
      </c>
      <c r="F261" s="60">
        <f>ROUND(2*E261,0)/2</f>
        <v>13601.5</v>
      </c>
      <c r="G261" s="60">
        <f>+C261-(C$7+F261*C$8)</f>
        <v>1.1344650003593415E-2</v>
      </c>
      <c r="H261" s="60"/>
      <c r="I261" s="60"/>
      <c r="J261" s="60"/>
      <c r="K261" s="60">
        <f>+G261</f>
        <v>1.1344650003593415E-2</v>
      </c>
      <c r="L261" s="60"/>
      <c r="M261" s="60"/>
      <c r="O261" s="60">
        <f ca="1">+C$11+C$12*F261</f>
        <v>1.2953189084896581E-2</v>
      </c>
      <c r="P261" s="60"/>
      <c r="Q261" s="63">
        <f>+C261-15018.5</f>
        <v>43883.864000000001</v>
      </c>
    </row>
    <row r="262" spans="1:17" s="39" customFormat="1" ht="12.95" customHeight="1">
      <c r="A262" s="71" t="s">
        <v>838</v>
      </c>
      <c r="B262" s="72" t="s">
        <v>45</v>
      </c>
      <c r="C262" s="73">
        <v>59153.943200000002</v>
      </c>
      <c r="D262" s="73">
        <v>2.9999999999999997E-4</v>
      </c>
      <c r="E262" s="60">
        <f>+(C262-C$7)/C$8</f>
        <v>14136.029195399233</v>
      </c>
      <c r="F262" s="60">
        <f>ROUND(2*E262,0)/2</f>
        <v>14136</v>
      </c>
      <c r="G262" s="60">
        <f>+C262-(C$7+F262*C$8)</f>
        <v>1.3741600007051602E-2</v>
      </c>
      <c r="H262" s="60"/>
      <c r="I262" s="60"/>
      <c r="J262" s="60"/>
      <c r="K262" s="60">
        <f>+G262</f>
        <v>1.3741600007051602E-2</v>
      </c>
      <c r="L262" s="60"/>
      <c r="M262" s="60"/>
      <c r="O262" s="60">
        <f ca="1">+C$11+C$12*F262</f>
        <v>1.357757276474234E-2</v>
      </c>
      <c r="P262" s="60"/>
      <c r="Q262" s="63">
        <f>+C262-15018.5</f>
        <v>44135.443200000002</v>
      </c>
    </row>
    <row r="263" spans="1:17" s="39" customFormat="1" ht="12.95" customHeight="1">
      <c r="A263" s="71" t="s">
        <v>838</v>
      </c>
      <c r="B263" s="72" t="s">
        <v>45</v>
      </c>
      <c r="C263" s="73">
        <v>59223.602500000001</v>
      </c>
      <c r="D263" s="73">
        <v>2.0000000000000001E-4</v>
      </c>
      <c r="E263" s="60">
        <f>+(C263-C$7)/C$8</f>
        <v>14284.027323201975</v>
      </c>
      <c r="F263" s="60">
        <f>ROUND(2*E263,0)/2</f>
        <v>14284</v>
      </c>
      <c r="G263" s="60">
        <f>+C263-(C$7+F263*C$8)</f>
        <v>1.2860400005592965E-2</v>
      </c>
      <c r="H263" s="60"/>
      <c r="I263" s="60"/>
      <c r="J263" s="60"/>
      <c r="K263" s="60">
        <f>+G263</f>
        <v>1.2860400005592965E-2</v>
      </c>
      <c r="L263" s="60"/>
      <c r="M263" s="60"/>
      <c r="O263" s="60">
        <f ca="1">+C$11+C$12*F263</f>
        <v>1.3750461042791302E-2</v>
      </c>
      <c r="P263" s="60"/>
      <c r="Q263" s="63">
        <f>+C263-15018.5</f>
        <v>44205.102500000001</v>
      </c>
    </row>
    <row r="264" spans="1:17" s="39" customFormat="1" ht="12.95" customHeight="1">
      <c r="A264" s="71" t="s">
        <v>839</v>
      </c>
      <c r="B264" s="72" t="s">
        <v>36</v>
      </c>
      <c r="C264" s="73">
        <v>59286.437299999998</v>
      </c>
      <c r="D264" s="73">
        <v>2.0000000000000001E-4</v>
      </c>
      <c r="E264" s="60">
        <f>+(C264-C$7)/C$8</f>
        <v>14417.526120359849</v>
      </c>
      <c r="F264" s="60">
        <f>ROUND(2*E264,0)/2</f>
        <v>14417.5</v>
      </c>
      <c r="G264" s="60">
        <f>+C264-(C$7+F264*C$8)</f>
        <v>1.2294250002014451E-2</v>
      </c>
      <c r="H264" s="60"/>
      <c r="I264" s="60"/>
      <c r="J264" s="60"/>
      <c r="K264" s="60">
        <f>+G264</f>
        <v>1.2294250002014451E-2</v>
      </c>
      <c r="L264" s="60"/>
      <c r="M264" s="60"/>
      <c r="O264" s="60">
        <f ca="1">+C$11+C$12*F264</f>
        <v>1.3906410942247633E-2</v>
      </c>
      <c r="P264" s="60"/>
      <c r="Q264" s="63">
        <f>+C264-15018.5</f>
        <v>44267.937299999998</v>
      </c>
    </row>
    <row r="265" spans="1:17" s="39" customFormat="1" ht="12.95" customHeight="1">
      <c r="A265" s="34" t="s">
        <v>840</v>
      </c>
      <c r="B265" s="35" t="s">
        <v>36</v>
      </c>
      <c r="C265" s="81">
        <v>59519.894699999997</v>
      </c>
      <c r="D265" s="34">
        <v>2.0000000000000001E-4</v>
      </c>
      <c r="E265" s="60">
        <f>+(C265-C$7)/C$8</f>
        <v>14913.52964209631</v>
      </c>
      <c r="F265" s="60">
        <f>ROUND(2*E265,0)/2</f>
        <v>14913.5</v>
      </c>
      <c r="G265" s="60">
        <f>+C265-(C$7+F265*C$8)</f>
        <v>1.39518500000122E-2</v>
      </c>
      <c r="H265" s="60"/>
      <c r="I265" s="60"/>
      <c r="J265" s="60"/>
      <c r="K265" s="60">
        <f>+G265</f>
        <v>1.39518500000122E-2</v>
      </c>
      <c r="L265" s="60"/>
      <c r="M265" s="60"/>
      <c r="O265" s="60">
        <f ca="1">+C$11+C$12*F265</f>
        <v>1.4485820306519842E-2</v>
      </c>
      <c r="P265" s="60"/>
      <c r="Q265" s="63">
        <f>+C265-15018.5</f>
        <v>44501.394699999997</v>
      </c>
    </row>
    <row r="266" spans="1:17" s="39" customFormat="1" ht="12.95" customHeight="1">
      <c r="A266" s="34" t="s">
        <v>840</v>
      </c>
      <c r="B266" s="35" t="s">
        <v>45</v>
      </c>
      <c r="C266" s="81">
        <v>59574.73</v>
      </c>
      <c r="D266" s="34">
        <v>2.9999999999999997E-4</v>
      </c>
      <c r="E266" s="60">
        <f>+(C266-C$7)/C$8</f>
        <v>15030.032703963177</v>
      </c>
      <c r="F266" s="60">
        <f>ROUND(2*E266,0)/2</f>
        <v>15030</v>
      </c>
      <c r="G266" s="60">
        <f>+C266-(C$7+F266*C$8)</f>
        <v>1.5393000008771196E-2</v>
      </c>
      <c r="H266" s="60"/>
      <c r="I266" s="60"/>
      <c r="J266" s="60"/>
      <c r="K266" s="60">
        <f>+G266</f>
        <v>1.5393000008771196E-2</v>
      </c>
      <c r="L266" s="60"/>
      <c r="M266" s="60"/>
      <c r="O266" s="60">
        <f ca="1">+C$11+C$12*F266</f>
        <v>1.4621911417281358E-2</v>
      </c>
      <c r="P266" s="60"/>
      <c r="Q266" s="63">
        <f>+C266-15018.5</f>
        <v>44556.23</v>
      </c>
    </row>
    <row r="267" spans="1:17" s="39" customFormat="1" ht="12.95" customHeight="1">
      <c r="A267" s="36" t="s">
        <v>841</v>
      </c>
      <c r="B267" s="35" t="s">
        <v>45</v>
      </c>
      <c r="C267" s="81">
        <v>59604.385199999997</v>
      </c>
      <c r="D267" s="34">
        <v>4.0000000000000002E-4</v>
      </c>
      <c r="E267" s="60">
        <f>+(C267-C$7)/C$8</f>
        <v>15093.038132952775</v>
      </c>
      <c r="F267" s="60">
        <f>ROUND(2*E267,0)/2</f>
        <v>15093</v>
      </c>
      <c r="G267" s="60">
        <f>+C267-(C$7+F267*C$8)</f>
        <v>1.7948300002899487E-2</v>
      </c>
      <c r="H267" s="60"/>
      <c r="I267" s="60"/>
      <c r="J267" s="60"/>
      <c r="K267" s="60">
        <f>+G267</f>
        <v>1.7948300002899487E-2</v>
      </c>
      <c r="L267" s="60"/>
      <c r="M267" s="60"/>
      <c r="O267" s="60">
        <f ca="1">+C$11+C$12*F267</f>
        <v>1.4695505751856254E-2</v>
      </c>
      <c r="P267" s="60"/>
      <c r="Q267" s="63">
        <f>+C267-15018.5</f>
        <v>44585.885199999997</v>
      </c>
    </row>
    <row r="268" spans="1:17" s="39" customFormat="1" ht="12.95" customHeight="1">
      <c r="A268" s="36" t="s">
        <v>841</v>
      </c>
      <c r="B268" s="35" t="s">
        <v>45</v>
      </c>
      <c r="C268" s="81">
        <v>59628.386400000003</v>
      </c>
      <c r="D268" s="34">
        <v>1E-4</v>
      </c>
      <c r="E268" s="60">
        <f>+(C268-C$7)/C$8</f>
        <v>15144.031075245048</v>
      </c>
      <c r="F268" s="60">
        <f>ROUND(2*E268,0)/2</f>
        <v>15144</v>
      </c>
      <c r="G268" s="60">
        <f>+C268-(C$7+F268*C$8)</f>
        <v>1.4626400006818585E-2</v>
      </c>
      <c r="H268" s="60"/>
      <c r="I268" s="60"/>
      <c r="J268" s="60"/>
      <c r="K268" s="60">
        <f>+G268</f>
        <v>1.4626400006818585E-2</v>
      </c>
      <c r="L268" s="60"/>
      <c r="M268" s="60"/>
      <c r="O268" s="60">
        <f ca="1">+C$11+C$12*F268</f>
        <v>1.4755082117940696E-2</v>
      </c>
      <c r="P268" s="60"/>
      <c r="Q268" s="63">
        <f>+C268-15018.5</f>
        <v>44609.886400000003</v>
      </c>
    </row>
    <row r="269" spans="1:17" s="39" customFormat="1" ht="12.95" customHeight="1">
      <c r="A269" s="37" t="s">
        <v>843</v>
      </c>
      <c r="B269" s="38" t="s">
        <v>36</v>
      </c>
      <c r="C269" s="81">
        <v>59881.8462</v>
      </c>
      <c r="D269" s="34">
        <v>5.0000000000000001E-4</v>
      </c>
      <c r="E269" s="60">
        <f>+(C269-C$7)/C$8</f>
        <v>15682.531689997964</v>
      </c>
      <c r="F269" s="60">
        <f>ROUND(2*E269,0)/2</f>
        <v>15682.5</v>
      </c>
      <c r="G269" s="60">
        <f>+C269-(C$7+F269*C$8)</f>
        <v>1.4915750005457085E-2</v>
      </c>
      <c r="H269" s="60"/>
      <c r="I269" s="60"/>
      <c r="J269" s="60"/>
      <c r="K269" s="60">
        <f>+G269</f>
        <v>1.4915750005457085E-2</v>
      </c>
      <c r="L269" s="60"/>
      <c r="M269" s="60"/>
      <c r="O269" s="60">
        <f ca="1">+C$11+C$12*F269</f>
        <v>1.5384138453949937E-2</v>
      </c>
      <c r="P269" s="60"/>
      <c r="Q269" s="63">
        <f>+C269-15018.5</f>
        <v>44863.3462</v>
      </c>
    </row>
    <row r="270" spans="1:17" s="39" customFormat="1" ht="12.95" customHeight="1">
      <c r="A270" s="37" t="s">
        <v>843</v>
      </c>
      <c r="B270" s="38" t="s">
        <v>45</v>
      </c>
      <c r="C270" s="81">
        <v>59885.848400000003</v>
      </c>
      <c r="D270" s="34">
        <v>2.0000000000000001E-4</v>
      </c>
      <c r="E270" s="60">
        <f>+(C270-C$7)/C$8</f>
        <v>15691.034762912745</v>
      </c>
      <c r="F270" s="60">
        <f>ROUND(2*E270,0)/2</f>
        <v>15691</v>
      </c>
      <c r="G270" s="60">
        <f>+C270-(C$7+F270*C$8)</f>
        <v>1.6362100002879743E-2</v>
      </c>
      <c r="H270" s="60"/>
      <c r="I270" s="60"/>
      <c r="J270" s="60"/>
      <c r="K270" s="60">
        <f>+G270</f>
        <v>1.6362100002879743E-2</v>
      </c>
      <c r="L270" s="60"/>
      <c r="M270" s="60"/>
      <c r="O270" s="60">
        <f ca="1">+C$11+C$12*F270</f>
        <v>1.5394067848297345E-2</v>
      </c>
      <c r="P270" s="60"/>
      <c r="Q270" s="63">
        <f>+C270-15018.5</f>
        <v>44867.348400000003</v>
      </c>
    </row>
    <row r="271" spans="1:17" s="39" customFormat="1" ht="12.95" customHeight="1">
      <c r="A271" s="37" t="s">
        <v>843</v>
      </c>
      <c r="B271" s="38" t="s">
        <v>36</v>
      </c>
      <c r="C271" s="81">
        <v>59906.792399999998</v>
      </c>
      <c r="D271" s="34">
        <v>2.9999999999999997E-4</v>
      </c>
      <c r="E271" s="60">
        <f>+(C271-C$7)/C$8</f>
        <v>15735.532379005645</v>
      </c>
      <c r="F271" s="60">
        <f>ROUND(2*E271,0)/2</f>
        <v>15735.5</v>
      </c>
      <c r="G271" s="60">
        <f>+C271-(C$7+F271*C$8)</f>
        <v>1.5240050001011696E-2</v>
      </c>
      <c r="H271" s="60"/>
      <c r="I271" s="60"/>
      <c r="J271" s="60"/>
      <c r="K271" s="60">
        <f>+G271</f>
        <v>1.5240050001011696E-2</v>
      </c>
      <c r="L271" s="60"/>
      <c r="M271" s="60"/>
      <c r="O271" s="60">
        <f ca="1">+C$11+C$12*F271</f>
        <v>1.5446051148116121E-2</v>
      </c>
      <c r="P271" s="60"/>
      <c r="Q271" s="63">
        <f>+C271-15018.5</f>
        <v>44888.292399999998</v>
      </c>
    </row>
    <row r="272" spans="1:17" s="39" customFormat="1" ht="12.95" customHeight="1">
      <c r="A272" s="79" t="s">
        <v>844</v>
      </c>
      <c r="B272" s="80" t="s">
        <v>36</v>
      </c>
      <c r="C272" s="34">
        <v>59992.455999999998</v>
      </c>
      <c r="D272" s="34">
        <v>2.0000000000000001E-4</v>
      </c>
      <c r="E272" s="60">
        <f>+(C272-C$7)/C$8</f>
        <v>15917.533237768843</v>
      </c>
      <c r="F272" s="60">
        <f>ROUND(2*E272,0)/2</f>
        <v>15917.5</v>
      </c>
      <c r="G272" s="60">
        <f>+C272-(C$7+F272*C$8)</f>
        <v>1.5644250001059845E-2</v>
      </c>
      <c r="H272" s="60"/>
      <c r="I272" s="60"/>
      <c r="J272" s="60"/>
      <c r="K272" s="60">
        <f>+G272</f>
        <v>1.5644250001059845E-2</v>
      </c>
      <c r="L272" s="60"/>
      <c r="M272" s="60"/>
      <c r="O272" s="60">
        <f ca="1">+C$11+C$12*F272</f>
        <v>1.5658657003554712E-2</v>
      </c>
      <c r="P272" s="60"/>
      <c r="Q272" s="63">
        <f>+C272-15018.5</f>
        <v>44973.955999999998</v>
      </c>
    </row>
    <row r="273" spans="1:17" s="39" customFormat="1" ht="12.95" customHeight="1">
      <c r="A273" s="79" t="s">
        <v>844</v>
      </c>
      <c r="B273" s="80" t="s">
        <v>36</v>
      </c>
      <c r="C273" s="34">
        <v>59994.338600000003</v>
      </c>
      <c r="D273" s="34">
        <v>2.0000000000000001E-4</v>
      </c>
      <c r="E273" s="60">
        <f>+(C273-C$7)/C$8</f>
        <v>15921.533009161923</v>
      </c>
      <c r="F273" s="60">
        <f>ROUND(2*E273,0)/2</f>
        <v>15921.5</v>
      </c>
      <c r="G273" s="60">
        <f>+C273-(C$7+F273*C$8)</f>
        <v>1.5536650003923569E-2</v>
      </c>
      <c r="H273" s="60"/>
      <c r="I273" s="60"/>
      <c r="J273" s="60"/>
      <c r="K273" s="60">
        <f>+G273</f>
        <v>1.5536650003923569E-2</v>
      </c>
      <c r="L273" s="60"/>
      <c r="M273" s="60"/>
      <c r="O273" s="60">
        <f ca="1">+C$11+C$12*F273</f>
        <v>1.56633296597182E-2</v>
      </c>
      <c r="P273" s="60"/>
      <c r="Q273" s="63">
        <f>+C273-15018.5</f>
        <v>44975.838600000003</v>
      </c>
    </row>
    <row r="274" spans="1:17" s="39" customFormat="1" ht="12.95" customHeight="1">
      <c r="A274" s="37" t="s">
        <v>845</v>
      </c>
      <c r="B274" s="80" t="s">
        <v>45</v>
      </c>
      <c r="C274" s="82">
        <v>60262.861700000001</v>
      </c>
      <c r="D274" s="82">
        <v>2.9999999999999997E-4</v>
      </c>
      <c r="E274" s="60">
        <f>+(C274-C$7)/C$8</f>
        <v>16492.03710655867</v>
      </c>
      <c r="F274" s="60">
        <f>ROUND(2*E274,0)/2</f>
        <v>16492</v>
      </c>
      <c r="G274" s="60">
        <f>+C274-(C$7+F274*C$8)</f>
        <v>1.7465200005972292E-2</v>
      </c>
      <c r="H274" s="60"/>
      <c r="I274" s="60"/>
      <c r="J274" s="60"/>
      <c r="K274" s="60">
        <f>+G274</f>
        <v>1.7465200005972292E-2</v>
      </c>
      <c r="L274" s="60"/>
      <c r="M274" s="60"/>
      <c r="O274" s="60">
        <f ca="1">+C$11+C$12*F274</f>
        <v>1.632976724503532E-2</v>
      </c>
      <c r="P274" s="60"/>
      <c r="Q274" s="63">
        <f>+C274-15018.5</f>
        <v>45244.361700000001</v>
      </c>
    </row>
    <row r="275" spans="1:17" s="39" customFormat="1" ht="12.95" customHeight="1">
      <c r="A275" s="37" t="s">
        <v>845</v>
      </c>
      <c r="B275" s="80" t="s">
        <v>36</v>
      </c>
      <c r="C275" s="82">
        <v>60290.866600000001</v>
      </c>
      <c r="D275" s="82">
        <v>1E-4</v>
      </c>
      <c r="E275" s="60">
        <f>+(C275-C$7)/C$8</f>
        <v>16551.536308665254</v>
      </c>
      <c r="F275" s="60">
        <f>ROUND(2*E275,0)/2</f>
        <v>16551.5</v>
      </c>
      <c r="G275" s="60">
        <f>+C275-(C$7+F275*C$8)</f>
        <v>1.708965000580065E-2</v>
      </c>
      <c r="H275" s="60"/>
      <c r="I275" s="60"/>
      <c r="J275" s="60"/>
      <c r="K275" s="60">
        <f>+G275</f>
        <v>1.708965000580065E-2</v>
      </c>
      <c r="L275" s="60"/>
      <c r="M275" s="60"/>
      <c r="O275" s="60">
        <f ca="1">+C$11+C$12*F275</f>
        <v>1.6399273005467174E-2</v>
      </c>
      <c r="P275" s="60"/>
      <c r="Q275" s="63">
        <f>+C275-15018.5</f>
        <v>45272.366600000001</v>
      </c>
    </row>
    <row r="276" spans="1:17" s="39" customFormat="1" ht="12.95" customHeight="1">
      <c r="A276" s="37" t="s">
        <v>845</v>
      </c>
      <c r="B276" s="80" t="s">
        <v>45</v>
      </c>
      <c r="C276" s="82">
        <v>60339.583400000003</v>
      </c>
      <c r="D276" s="82">
        <v>5.9999999999999995E-4</v>
      </c>
      <c r="E276" s="60">
        <f>+(C276-C$7)/C$8</f>
        <v>16655.040007274642</v>
      </c>
      <c r="F276" s="60">
        <f>ROUND(2*E276,0)/2</f>
        <v>16655</v>
      </c>
      <c r="G276" s="60">
        <f>+C276-(C$7+F276*C$8)</f>
        <v>1.883050000469666E-2</v>
      </c>
      <c r="H276" s="60"/>
      <c r="I276" s="60"/>
      <c r="J276" s="60"/>
      <c r="K276" s="60">
        <f>+G276</f>
        <v>1.883050000469666E-2</v>
      </c>
      <c r="L276" s="60"/>
      <c r="M276" s="60"/>
      <c r="O276" s="60">
        <f ca="1">+C$11+C$12*F276</f>
        <v>1.6520177983697357E-2</v>
      </c>
      <c r="P276" s="60"/>
      <c r="Q276" s="63">
        <f>+C276-15018.5</f>
        <v>45321.083400000003</v>
      </c>
    </row>
    <row r="277" spans="1:17" s="39" customFormat="1" ht="12.95" customHeight="1">
      <c r="C277" s="61"/>
      <c r="D277" s="61"/>
    </row>
    <row r="278" spans="1:17" s="39" customFormat="1" ht="12.95" customHeight="1">
      <c r="C278" s="61"/>
      <c r="D278" s="61"/>
    </row>
    <row r="279" spans="1:17" s="39" customFormat="1" ht="12.95" customHeight="1">
      <c r="C279" s="61"/>
      <c r="D279" s="61"/>
    </row>
    <row r="280" spans="1:17" s="39" customFormat="1" ht="12.95" customHeight="1">
      <c r="C280" s="61"/>
      <c r="D280" s="61"/>
    </row>
    <row r="281" spans="1:17" s="39" customFormat="1" ht="12.95" customHeight="1">
      <c r="C281" s="61"/>
      <c r="D281" s="61"/>
    </row>
    <row r="282" spans="1:17" s="39" customFormat="1" ht="12.95" customHeight="1">
      <c r="C282" s="61"/>
      <c r="D282" s="61"/>
    </row>
    <row r="283" spans="1:17" s="39" customFormat="1" ht="12.95" customHeight="1">
      <c r="C283" s="61"/>
      <c r="D283" s="61"/>
    </row>
    <row r="284" spans="1:17" s="39" customFormat="1" ht="12.95" customHeight="1">
      <c r="C284" s="61"/>
      <c r="D284" s="61"/>
    </row>
    <row r="285" spans="1:17" s="39" customFormat="1" ht="12.95" customHeight="1">
      <c r="C285" s="61"/>
      <c r="D285" s="61"/>
    </row>
    <row r="286" spans="1:17" s="39" customFormat="1" ht="12.95" customHeight="1">
      <c r="C286" s="61"/>
      <c r="D286" s="61"/>
    </row>
    <row r="287" spans="1:17" s="39" customFormat="1" ht="12.95" customHeight="1">
      <c r="C287" s="61"/>
      <c r="D287" s="61"/>
    </row>
    <row r="288" spans="1:17" s="39" customFormat="1" ht="12.95" customHeight="1">
      <c r="C288" s="61"/>
      <c r="D288" s="61"/>
    </row>
    <row r="289" spans="3:4" s="39" customFormat="1" ht="12.95" customHeight="1">
      <c r="C289" s="61"/>
      <c r="D289" s="61"/>
    </row>
    <row r="290" spans="3:4" s="39" customFormat="1" ht="12.95" customHeight="1">
      <c r="C290" s="61"/>
      <c r="D290" s="61"/>
    </row>
    <row r="291" spans="3:4" s="39" customFormat="1" ht="12.95" customHeight="1">
      <c r="C291" s="61"/>
      <c r="D291" s="61"/>
    </row>
    <row r="292" spans="3:4" s="39" customFormat="1" ht="12.95" customHeight="1">
      <c r="C292" s="61"/>
      <c r="D292" s="61"/>
    </row>
    <row r="293" spans="3:4" s="39" customFormat="1" ht="12.95" customHeight="1">
      <c r="C293" s="61"/>
      <c r="D293" s="61"/>
    </row>
    <row r="294" spans="3:4" s="39" customFormat="1" ht="12.95" customHeight="1">
      <c r="C294" s="61"/>
      <c r="D294" s="61"/>
    </row>
    <row r="295" spans="3:4" s="39" customFormat="1" ht="12.95" customHeight="1">
      <c r="C295" s="61"/>
      <c r="D295" s="61"/>
    </row>
    <row r="296" spans="3:4" s="39" customFormat="1" ht="12.95" customHeight="1">
      <c r="C296" s="61"/>
      <c r="D296" s="61"/>
    </row>
    <row r="297" spans="3:4" s="39" customFormat="1" ht="12.95" customHeight="1">
      <c r="C297" s="61"/>
      <c r="D297" s="61"/>
    </row>
    <row r="298" spans="3:4" s="39" customFormat="1" ht="12.95" customHeight="1">
      <c r="C298" s="61"/>
      <c r="D298" s="61"/>
    </row>
    <row r="299" spans="3:4" s="39" customFormat="1" ht="12.95" customHeight="1">
      <c r="C299" s="61"/>
      <c r="D299" s="61"/>
    </row>
    <row r="300" spans="3:4" s="39" customFormat="1" ht="12.95" customHeight="1">
      <c r="C300" s="61"/>
      <c r="D300" s="61"/>
    </row>
    <row r="301" spans="3:4" s="39" customFormat="1" ht="12.95" customHeight="1">
      <c r="C301" s="61"/>
      <c r="D301" s="61"/>
    </row>
    <row r="302" spans="3:4" s="39" customFormat="1" ht="12.95" customHeight="1">
      <c r="C302" s="61"/>
      <c r="D302" s="61"/>
    </row>
    <row r="303" spans="3:4" s="39" customFormat="1" ht="12.95" customHeight="1">
      <c r="C303" s="61"/>
      <c r="D303" s="61"/>
    </row>
    <row r="304" spans="3:4" s="39" customFormat="1" ht="12.95" customHeight="1">
      <c r="C304" s="61"/>
      <c r="D304" s="61"/>
    </row>
    <row r="305" spans="3:4" s="39" customFormat="1" ht="12.95" customHeight="1">
      <c r="C305" s="61"/>
      <c r="D305" s="61"/>
    </row>
    <row r="306" spans="3:4" s="39" customFormat="1" ht="12.95" customHeight="1">
      <c r="C306" s="61"/>
      <c r="D306" s="61"/>
    </row>
    <row r="307" spans="3:4" s="39" customFormat="1" ht="12.95" customHeight="1">
      <c r="C307" s="61"/>
      <c r="D307" s="61"/>
    </row>
    <row r="308" spans="3:4" s="39" customFormat="1" ht="12.95" customHeight="1">
      <c r="C308" s="61"/>
      <c r="D308" s="61"/>
    </row>
    <row r="309" spans="3:4" s="39" customFormat="1" ht="12.95" customHeight="1">
      <c r="C309" s="61"/>
      <c r="D309" s="61"/>
    </row>
    <row r="310" spans="3:4" s="39" customFormat="1" ht="12.95" customHeight="1">
      <c r="C310" s="61"/>
      <c r="D310" s="61"/>
    </row>
    <row r="311" spans="3:4" s="39" customFormat="1" ht="12.95" customHeight="1">
      <c r="C311" s="61"/>
      <c r="D311" s="61"/>
    </row>
    <row r="312" spans="3:4" s="39" customFormat="1" ht="12.95" customHeight="1">
      <c r="C312" s="61"/>
      <c r="D312" s="61"/>
    </row>
    <row r="313" spans="3:4" s="39" customFormat="1" ht="12.95" customHeight="1">
      <c r="C313" s="61"/>
      <c r="D313" s="61"/>
    </row>
    <row r="314" spans="3:4" s="39" customFormat="1" ht="12.95" customHeight="1">
      <c r="C314" s="61"/>
      <c r="D314" s="61"/>
    </row>
    <row r="315" spans="3:4" s="39" customFormat="1" ht="12.95" customHeight="1">
      <c r="C315" s="61"/>
      <c r="D315" s="61"/>
    </row>
    <row r="316" spans="3:4" s="39" customFormat="1" ht="12.95" customHeight="1">
      <c r="C316" s="61"/>
      <c r="D316" s="61"/>
    </row>
    <row r="317" spans="3:4" s="39" customFormat="1" ht="12.95" customHeight="1">
      <c r="C317" s="61"/>
      <c r="D317" s="61"/>
    </row>
    <row r="318" spans="3:4" s="39" customFormat="1" ht="12.95" customHeight="1">
      <c r="C318" s="61"/>
      <c r="D318" s="61"/>
    </row>
    <row r="319" spans="3:4" s="39" customFormat="1" ht="12.95" customHeight="1">
      <c r="C319" s="61"/>
      <c r="D319" s="61"/>
    </row>
    <row r="320" spans="3:4" s="39" customFormat="1" ht="12.95" customHeight="1">
      <c r="C320" s="61"/>
      <c r="D320" s="61"/>
    </row>
    <row r="321" spans="3:4" s="39" customFormat="1" ht="12.95" customHeight="1">
      <c r="C321" s="61"/>
      <c r="D321" s="61"/>
    </row>
    <row r="322" spans="3:4" s="39" customFormat="1" ht="12.95" customHeight="1">
      <c r="C322" s="61"/>
      <c r="D322" s="61"/>
    </row>
    <row r="323" spans="3:4" s="39" customFormat="1" ht="12.95" customHeight="1">
      <c r="C323" s="61"/>
      <c r="D323" s="61"/>
    </row>
    <row r="324" spans="3:4" s="39" customFormat="1" ht="12.95" customHeight="1">
      <c r="C324" s="61"/>
      <c r="D324" s="61"/>
    </row>
    <row r="325" spans="3:4" s="39" customFormat="1" ht="12.95" customHeight="1">
      <c r="C325" s="61"/>
      <c r="D325" s="61"/>
    </row>
    <row r="326" spans="3:4" s="39" customFormat="1" ht="12.95" customHeight="1">
      <c r="C326" s="61"/>
      <c r="D326" s="61"/>
    </row>
    <row r="327" spans="3:4" s="39" customFormat="1" ht="12.95" customHeight="1">
      <c r="C327" s="61"/>
      <c r="D327" s="61"/>
    </row>
    <row r="328" spans="3:4" s="39" customFormat="1" ht="12.95" customHeight="1">
      <c r="C328" s="61"/>
      <c r="D328" s="61"/>
    </row>
    <row r="329" spans="3:4" s="39" customFormat="1" ht="12.95" customHeight="1">
      <c r="C329" s="61"/>
      <c r="D329" s="61"/>
    </row>
    <row r="330" spans="3:4" s="39" customFormat="1" ht="12.95" customHeight="1">
      <c r="C330" s="61"/>
      <c r="D330" s="61"/>
    </row>
    <row r="331" spans="3:4" s="39" customFormat="1" ht="12.95" customHeight="1">
      <c r="C331" s="61"/>
      <c r="D331" s="61"/>
    </row>
    <row r="332" spans="3:4" s="39" customFormat="1" ht="12.95" customHeight="1">
      <c r="C332" s="61"/>
      <c r="D332" s="61"/>
    </row>
    <row r="333" spans="3:4" s="39" customFormat="1" ht="12.95" customHeight="1">
      <c r="C333" s="61"/>
      <c r="D333" s="61"/>
    </row>
    <row r="334" spans="3:4" s="39" customFormat="1" ht="12.95" customHeight="1">
      <c r="C334" s="61"/>
      <c r="D334" s="61"/>
    </row>
    <row r="335" spans="3:4" s="39" customFormat="1" ht="12.95" customHeight="1">
      <c r="C335" s="61"/>
      <c r="D335" s="61"/>
    </row>
    <row r="336" spans="3:4" s="39" customFormat="1" ht="12.95" customHeight="1">
      <c r="C336" s="61"/>
      <c r="D336" s="61"/>
    </row>
    <row r="337" spans="3:4" s="39" customFormat="1" ht="12.95" customHeight="1">
      <c r="C337" s="61"/>
      <c r="D337" s="61"/>
    </row>
    <row r="338" spans="3:4" s="39" customFormat="1" ht="12.95" customHeight="1">
      <c r="C338" s="61"/>
      <c r="D338" s="61"/>
    </row>
    <row r="339" spans="3:4" s="39" customFormat="1" ht="12.95" customHeight="1">
      <c r="C339" s="61"/>
      <c r="D339" s="61"/>
    </row>
    <row r="340" spans="3:4" s="39" customFormat="1" ht="12.95" customHeight="1">
      <c r="C340" s="61"/>
      <c r="D340" s="61"/>
    </row>
    <row r="341" spans="3:4">
      <c r="C341" s="15"/>
      <c r="D341" s="15"/>
    </row>
    <row r="342" spans="3:4">
      <c r="C342" s="15"/>
      <c r="D342" s="15"/>
    </row>
  </sheetData>
  <sheetProtection selectLockedCells="1" selectUnlockedCells="1"/>
  <sortState xmlns:xlrd2="http://schemas.microsoft.com/office/spreadsheetml/2017/richdata2" ref="A21:Y280">
    <sortCondition ref="C21:C280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84"/>
  <sheetViews>
    <sheetView workbookViewId="0"/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>
      <c r="A1" s="2" t="s">
        <v>0</v>
      </c>
      <c r="C1" s="1" t="s">
        <v>1</v>
      </c>
    </row>
    <row r="2" spans="1:4">
      <c r="A2" s="1" t="s">
        <v>2</v>
      </c>
    </row>
    <row r="3" spans="1:4">
      <c r="D3" s="3" t="s">
        <v>3</v>
      </c>
    </row>
    <row r="4" spans="1:4">
      <c r="A4" s="4" t="s">
        <v>4</v>
      </c>
      <c r="C4" s="5">
        <v>29306.34</v>
      </c>
      <c r="D4" s="6">
        <v>0.47068100000000002</v>
      </c>
    </row>
    <row r="6" spans="1:4">
      <c r="A6" s="4" t="s">
        <v>5</v>
      </c>
    </row>
    <row r="7" spans="1:4">
      <c r="A7" s="1" t="s">
        <v>6</v>
      </c>
      <c r="C7" s="1">
        <f>+C4</f>
        <v>29306.34</v>
      </c>
    </row>
    <row r="8" spans="1:4">
      <c r="A8" s="1" t="s">
        <v>7</v>
      </c>
      <c r="C8" s="1">
        <f>+D4</f>
        <v>0.47068100000000002</v>
      </c>
    </row>
    <row r="10" spans="1:4">
      <c r="C10" s="7" t="s">
        <v>8</v>
      </c>
      <c r="D10" s="7" t="s">
        <v>9</v>
      </c>
    </row>
    <row r="11" spans="1:4">
      <c r="A11" s="1" t="s">
        <v>10</v>
      </c>
      <c r="C11" s="1">
        <f>INTERCEPT(G21:G993,F21:F993)</f>
        <v>-4.2867945892444394E-2</v>
      </c>
      <c r="D11" s="8"/>
    </row>
    <row r="12" spans="1:4">
      <c r="A12" s="1" t="s">
        <v>11</v>
      </c>
      <c r="C12" s="1">
        <f>SLOPE(G21:G993,F21:F993)</f>
        <v>-1.2721177581278148E-6</v>
      </c>
      <c r="D12" s="8"/>
    </row>
    <row r="13" spans="1:4">
      <c r="A13" s="1" t="s">
        <v>12</v>
      </c>
      <c r="C13" s="8" t="s">
        <v>13</v>
      </c>
      <c r="D13" s="8"/>
    </row>
    <row r="14" spans="1:4">
      <c r="A14" s="1" t="s">
        <v>14</v>
      </c>
    </row>
    <row r="15" spans="1:4">
      <c r="A15" s="4" t="s">
        <v>15</v>
      </c>
      <c r="C15" s="9">
        <v>52619.521399999998</v>
      </c>
    </row>
    <row r="16" spans="1:4">
      <c r="A16" s="4" t="s">
        <v>16</v>
      </c>
      <c r="C16" s="1">
        <f>+C8+C12</f>
        <v>0.47067972788224188</v>
      </c>
    </row>
    <row r="18" spans="1:17">
      <c r="A18" s="4" t="s">
        <v>17</v>
      </c>
      <c r="C18" s="10">
        <f>+C15</f>
        <v>52619.521399999998</v>
      </c>
      <c r="D18" s="11">
        <f>+C16</f>
        <v>0.47067972788224188</v>
      </c>
    </row>
    <row r="20" spans="1:17">
      <c r="A20" s="7" t="s">
        <v>18</v>
      </c>
      <c r="B20" s="7" t="s">
        <v>19</v>
      </c>
      <c r="C20" s="7" t="s">
        <v>20</v>
      </c>
      <c r="D20" s="7" t="s">
        <v>21</v>
      </c>
      <c r="E20" s="7" t="s">
        <v>22</v>
      </c>
      <c r="F20" s="7" t="s">
        <v>23</v>
      </c>
      <c r="G20" s="7" t="s">
        <v>24</v>
      </c>
      <c r="H20" s="12" t="s">
        <v>25</v>
      </c>
      <c r="I20" s="12" t="s">
        <v>26</v>
      </c>
      <c r="J20" s="12" t="s">
        <v>27</v>
      </c>
      <c r="K20" s="12" t="s">
        <v>28</v>
      </c>
      <c r="L20" s="12" t="s">
        <v>29</v>
      </c>
      <c r="M20" s="12" t="s">
        <v>30</v>
      </c>
      <c r="N20" s="12" t="s">
        <v>31</v>
      </c>
      <c r="O20" s="12" t="s">
        <v>32</v>
      </c>
      <c r="P20" s="12" t="s">
        <v>33</v>
      </c>
      <c r="Q20" s="7" t="s">
        <v>34</v>
      </c>
    </row>
    <row r="21" spans="1:17">
      <c r="A21" s="1" t="s">
        <v>25</v>
      </c>
      <c r="C21" s="1">
        <v>29306.34</v>
      </c>
      <c r="D21" s="8" t="s">
        <v>13</v>
      </c>
      <c r="E21" s="1">
        <f t="shared" ref="E21:E52" si="0">+(C21-C$7)/C$8</f>
        <v>0</v>
      </c>
      <c r="F21" s="1">
        <f t="shared" ref="F21:F52" si="1">ROUND(2*E21,0)/2</f>
        <v>0</v>
      </c>
      <c r="G21" s="1">
        <f t="shared" ref="G21:G52" si="2">+C21-(C$7+F21*C$8)</f>
        <v>0</v>
      </c>
      <c r="H21" s="1">
        <f>+G21</f>
        <v>0</v>
      </c>
      <c r="O21" s="1">
        <f t="shared" ref="O21:O52" si="3">+C$11+C$12*F21</f>
        <v>-4.2867945892444394E-2</v>
      </c>
      <c r="Q21" s="13">
        <f t="shared" ref="Q21:Q52" si="4">+C21-15018.5</f>
        <v>14287.84</v>
      </c>
    </row>
    <row r="22" spans="1:17">
      <c r="A22" s="1" t="s">
        <v>3</v>
      </c>
      <c r="C22" s="9">
        <v>43069.913999999997</v>
      </c>
      <c r="E22" s="1">
        <f t="shared" si="0"/>
        <v>29241.830454171715</v>
      </c>
      <c r="F22" s="1">
        <f t="shared" si="1"/>
        <v>29242</v>
      </c>
      <c r="G22" s="1">
        <f t="shared" si="2"/>
        <v>-7.9802000000199769E-2</v>
      </c>
      <c r="I22" s="1">
        <f t="shared" ref="I22:I48" si="5">+G22</f>
        <v>-7.9802000000199769E-2</v>
      </c>
      <c r="O22" s="1">
        <f t="shared" si="3"/>
        <v>-8.0067213375617952E-2</v>
      </c>
      <c r="Q22" s="13">
        <f t="shared" si="4"/>
        <v>28051.413999999997</v>
      </c>
    </row>
    <row r="23" spans="1:17">
      <c r="A23" s="1" t="s">
        <v>3</v>
      </c>
      <c r="C23" s="9">
        <v>43083.794000000002</v>
      </c>
      <c r="E23" s="1">
        <f t="shared" si="0"/>
        <v>29271.319641115748</v>
      </c>
      <c r="F23" s="1">
        <f t="shared" si="1"/>
        <v>29271.5</v>
      </c>
      <c r="G23" s="1">
        <f t="shared" si="2"/>
        <v>-8.4891500002413522E-2</v>
      </c>
      <c r="I23" s="1">
        <f t="shared" si="5"/>
        <v>-8.4891500002413522E-2</v>
      </c>
      <c r="O23" s="1">
        <f t="shared" si="3"/>
        <v>-8.0104740849482728E-2</v>
      </c>
      <c r="Q23" s="13">
        <f t="shared" si="4"/>
        <v>28065.294000000002</v>
      </c>
    </row>
    <row r="24" spans="1:17">
      <c r="A24" s="1" t="s">
        <v>3</v>
      </c>
      <c r="C24" s="9">
        <v>43100.728999999999</v>
      </c>
      <c r="E24" s="1">
        <f t="shared" si="0"/>
        <v>29307.299423601118</v>
      </c>
      <c r="F24" s="1">
        <f t="shared" si="1"/>
        <v>29307.5</v>
      </c>
      <c r="G24" s="1">
        <f t="shared" si="2"/>
        <v>-9.4407500000670552E-2</v>
      </c>
      <c r="I24" s="1">
        <f t="shared" si="5"/>
        <v>-9.4407500000670552E-2</v>
      </c>
      <c r="O24" s="1">
        <f t="shared" si="3"/>
        <v>-8.0150537088775328E-2</v>
      </c>
      <c r="Q24" s="13">
        <f t="shared" si="4"/>
        <v>28082.228999999999</v>
      </c>
    </row>
    <row r="25" spans="1:17">
      <c r="A25" s="1" t="s">
        <v>3</v>
      </c>
      <c r="C25" s="9">
        <v>43100.976000000002</v>
      </c>
      <c r="E25" s="1">
        <f t="shared" si="0"/>
        <v>29307.824195155532</v>
      </c>
      <c r="F25" s="1">
        <f t="shared" si="1"/>
        <v>29308</v>
      </c>
      <c r="G25" s="1">
        <f t="shared" si="2"/>
        <v>-8.2748000000719912E-2</v>
      </c>
      <c r="I25" s="1">
        <f t="shared" si="5"/>
        <v>-8.2748000000719912E-2</v>
      </c>
      <c r="O25" s="1">
        <f t="shared" si="3"/>
        <v>-8.0151173147654381E-2</v>
      </c>
      <c r="Q25" s="13">
        <f t="shared" si="4"/>
        <v>28082.476000000002</v>
      </c>
    </row>
    <row r="26" spans="1:17">
      <c r="A26" s="1" t="s">
        <v>3</v>
      </c>
      <c r="C26" s="9">
        <v>43112.728000000003</v>
      </c>
      <c r="E26" s="1">
        <f t="shared" si="0"/>
        <v>29332.792273323124</v>
      </c>
      <c r="F26" s="1">
        <f t="shared" si="1"/>
        <v>29333</v>
      </c>
      <c r="G26" s="1">
        <f t="shared" si="2"/>
        <v>-9.7773000001325272E-2</v>
      </c>
      <c r="I26" s="1">
        <f t="shared" si="5"/>
        <v>-9.7773000001325272E-2</v>
      </c>
      <c r="O26" s="1">
        <f t="shared" si="3"/>
        <v>-8.0182976091607586E-2</v>
      </c>
      <c r="Q26" s="13">
        <f t="shared" si="4"/>
        <v>28094.228000000003</v>
      </c>
    </row>
    <row r="27" spans="1:17">
      <c r="A27" s="1" t="s">
        <v>3</v>
      </c>
      <c r="C27" s="9">
        <v>43123.800999999999</v>
      </c>
      <c r="E27" s="1">
        <f t="shared" si="0"/>
        <v>29356.317760861388</v>
      </c>
      <c r="F27" s="1">
        <f t="shared" si="1"/>
        <v>29356.5</v>
      </c>
      <c r="G27" s="1">
        <f t="shared" si="2"/>
        <v>-8.5776500003703404E-2</v>
      </c>
      <c r="I27" s="1">
        <f t="shared" si="5"/>
        <v>-8.5776500003703404E-2</v>
      </c>
      <c r="O27" s="1">
        <f t="shared" si="3"/>
        <v>-8.0212870858923591E-2</v>
      </c>
      <c r="Q27" s="13">
        <f t="shared" si="4"/>
        <v>28105.300999999999</v>
      </c>
    </row>
    <row r="28" spans="1:17">
      <c r="A28" s="1" t="s">
        <v>3</v>
      </c>
      <c r="C28" s="9">
        <v>43131.79</v>
      </c>
      <c r="E28" s="1">
        <f t="shared" si="0"/>
        <v>29373.29104000374</v>
      </c>
      <c r="F28" s="1">
        <f t="shared" si="1"/>
        <v>29373.5</v>
      </c>
      <c r="G28" s="1">
        <f t="shared" si="2"/>
        <v>-9.8353499997756444E-2</v>
      </c>
      <c r="I28" s="1">
        <f t="shared" si="5"/>
        <v>-9.8353499997756444E-2</v>
      </c>
      <c r="O28" s="1">
        <f t="shared" si="3"/>
        <v>-8.0234496860811771E-2</v>
      </c>
      <c r="Q28" s="13">
        <f t="shared" si="4"/>
        <v>28113.29</v>
      </c>
    </row>
    <row r="29" spans="1:17">
      <c r="A29" s="1" t="s">
        <v>3</v>
      </c>
      <c r="C29" s="9">
        <v>43165.679000000004</v>
      </c>
      <c r="E29" s="1">
        <f t="shared" si="0"/>
        <v>29445.290972017148</v>
      </c>
      <c r="F29" s="1">
        <f t="shared" si="1"/>
        <v>29445.5</v>
      </c>
      <c r="G29" s="1">
        <f t="shared" si="2"/>
        <v>-9.8385499994037673E-2</v>
      </c>
      <c r="I29" s="1">
        <f t="shared" si="5"/>
        <v>-9.8385499994037673E-2</v>
      </c>
      <c r="O29" s="1">
        <f t="shared" si="3"/>
        <v>-8.0326089339396972E-2</v>
      </c>
      <c r="Q29" s="13">
        <f t="shared" si="4"/>
        <v>28147.179000000004</v>
      </c>
    </row>
    <row r="30" spans="1:17">
      <c r="A30" s="1" t="s">
        <v>3</v>
      </c>
      <c r="C30" s="9">
        <v>43165.688000000002</v>
      </c>
      <c r="E30" s="1">
        <f t="shared" si="0"/>
        <v>29445.31009324787</v>
      </c>
      <c r="F30" s="1">
        <f t="shared" si="1"/>
        <v>29445.5</v>
      </c>
      <c r="G30" s="1">
        <f t="shared" si="2"/>
        <v>-8.938549999584211E-2</v>
      </c>
      <c r="I30" s="1">
        <f t="shared" si="5"/>
        <v>-8.938549999584211E-2</v>
      </c>
      <c r="O30" s="1">
        <f t="shared" si="3"/>
        <v>-8.0326089339396972E-2</v>
      </c>
      <c r="Q30" s="13">
        <f t="shared" si="4"/>
        <v>28147.188000000002</v>
      </c>
    </row>
    <row r="31" spans="1:17">
      <c r="A31" s="1" t="s">
        <v>3</v>
      </c>
      <c r="C31" s="9">
        <v>43436.800999999999</v>
      </c>
      <c r="E31" s="1">
        <f t="shared" si="0"/>
        <v>30021.311673936274</v>
      </c>
      <c r="F31" s="1">
        <f t="shared" si="1"/>
        <v>30021.5</v>
      </c>
      <c r="G31" s="1">
        <f t="shared" si="2"/>
        <v>-8.8641499998630024E-2</v>
      </c>
      <c r="I31" s="1">
        <f t="shared" si="5"/>
        <v>-8.8641499998630024E-2</v>
      </c>
      <c r="O31" s="1">
        <f t="shared" si="3"/>
        <v>-8.1058829168078578E-2</v>
      </c>
      <c r="Q31" s="13">
        <f t="shared" si="4"/>
        <v>28418.300999999999</v>
      </c>
    </row>
    <row r="32" spans="1:17">
      <c r="A32" s="1" t="s">
        <v>3</v>
      </c>
      <c r="C32" s="9">
        <v>43556.595999999998</v>
      </c>
      <c r="E32" s="1">
        <f t="shared" si="0"/>
        <v>30275.825877823827</v>
      </c>
      <c r="F32" s="1">
        <f t="shared" si="1"/>
        <v>30276</v>
      </c>
      <c r="G32" s="1">
        <f t="shared" si="2"/>
        <v>-8.1956000001810025E-2</v>
      </c>
      <c r="I32" s="1">
        <f t="shared" si="5"/>
        <v>-8.1956000001810025E-2</v>
      </c>
      <c r="O32" s="1">
        <f t="shared" si="3"/>
        <v>-8.1382583137522113E-2</v>
      </c>
      <c r="Q32" s="13">
        <f t="shared" si="4"/>
        <v>28538.095999999998</v>
      </c>
    </row>
    <row r="33" spans="1:17">
      <c r="A33" s="1" t="s">
        <v>3</v>
      </c>
      <c r="C33" s="9">
        <v>43571.637999999999</v>
      </c>
      <c r="E33" s="1">
        <f t="shared" si="0"/>
        <v>30307.783828112879</v>
      </c>
      <c r="F33" s="1">
        <f t="shared" si="1"/>
        <v>30308</v>
      </c>
      <c r="G33" s="1">
        <f t="shared" si="2"/>
        <v>-0.10174800000095274</v>
      </c>
      <c r="I33" s="1">
        <f t="shared" si="5"/>
        <v>-0.10174800000095274</v>
      </c>
      <c r="O33" s="1">
        <f t="shared" si="3"/>
        <v>-8.1423290905782209E-2</v>
      </c>
      <c r="Q33" s="13">
        <f t="shared" si="4"/>
        <v>28553.137999999999</v>
      </c>
    </row>
    <row r="34" spans="1:17">
      <c r="A34" s="1" t="s">
        <v>3</v>
      </c>
      <c r="C34" s="9">
        <v>43879.705000000002</v>
      </c>
      <c r="E34" s="1">
        <f t="shared" si="0"/>
        <v>30962.297182167968</v>
      </c>
      <c r="F34" s="1">
        <f t="shared" si="1"/>
        <v>30962.5</v>
      </c>
      <c r="G34" s="1">
        <f t="shared" si="2"/>
        <v>-9.5462500001303852E-2</v>
      </c>
      <c r="I34" s="1">
        <f t="shared" si="5"/>
        <v>-9.5462500001303852E-2</v>
      </c>
      <c r="O34" s="1">
        <f t="shared" si="3"/>
        <v>-8.2255891978476853E-2</v>
      </c>
      <c r="Q34" s="13">
        <f t="shared" si="4"/>
        <v>28861.205000000002</v>
      </c>
    </row>
    <row r="35" spans="1:17">
      <c r="A35" s="1" t="s">
        <v>3</v>
      </c>
      <c r="C35" s="9">
        <v>44133.873</v>
      </c>
      <c r="E35" s="1">
        <f t="shared" si="0"/>
        <v>31502.297734559073</v>
      </c>
      <c r="F35" s="1">
        <f t="shared" si="1"/>
        <v>31502.5</v>
      </c>
      <c r="G35" s="1">
        <f t="shared" si="2"/>
        <v>-9.5202500000596046E-2</v>
      </c>
      <c r="I35" s="1">
        <f t="shared" si="5"/>
        <v>-9.5202500000596046E-2</v>
      </c>
      <c r="O35" s="1">
        <f t="shared" si="3"/>
        <v>-8.2942835567865886E-2</v>
      </c>
      <c r="Q35" s="13">
        <f t="shared" si="4"/>
        <v>29115.373</v>
      </c>
    </row>
    <row r="36" spans="1:17">
      <c r="A36" s="1" t="s">
        <v>3</v>
      </c>
      <c r="C36" s="9">
        <v>44236.731</v>
      </c>
      <c r="E36" s="1">
        <f t="shared" si="0"/>
        <v>31720.82790679887</v>
      </c>
      <c r="F36" s="1">
        <f t="shared" si="1"/>
        <v>31721</v>
      </c>
      <c r="G36" s="1">
        <f t="shared" si="2"/>
        <v>-8.1000999998650514E-2</v>
      </c>
      <c r="I36" s="1">
        <f t="shared" si="5"/>
        <v>-8.1000999998650514E-2</v>
      </c>
      <c r="O36" s="1">
        <f t="shared" si="3"/>
        <v>-8.3220793298016807E-2</v>
      </c>
      <c r="Q36" s="13">
        <f t="shared" si="4"/>
        <v>29218.231</v>
      </c>
    </row>
    <row r="37" spans="1:17">
      <c r="A37" s="1" t="s">
        <v>3</v>
      </c>
      <c r="C37" s="9">
        <v>44520.775000000001</v>
      </c>
      <c r="E37" s="1">
        <f t="shared" si="0"/>
        <v>32324.30244688016</v>
      </c>
      <c r="F37" s="1">
        <f t="shared" si="1"/>
        <v>32324.5</v>
      </c>
      <c r="G37" s="1">
        <f t="shared" si="2"/>
        <v>-9.2984499999147374E-2</v>
      </c>
      <c r="I37" s="1">
        <f t="shared" si="5"/>
        <v>-9.2984499999147374E-2</v>
      </c>
      <c r="O37" s="1">
        <f t="shared" si="3"/>
        <v>-8.398851636504695E-2</v>
      </c>
      <c r="Q37" s="13">
        <f t="shared" si="4"/>
        <v>29502.275000000001</v>
      </c>
    </row>
    <row r="38" spans="1:17">
      <c r="A38" s="1" t="s">
        <v>3</v>
      </c>
      <c r="C38" s="9">
        <v>44608.790999999997</v>
      </c>
      <c r="E38" s="1">
        <f t="shared" si="0"/>
        <v>32511.299585069286</v>
      </c>
      <c r="F38" s="1">
        <f t="shared" si="1"/>
        <v>32511.5</v>
      </c>
      <c r="G38" s="1">
        <f t="shared" si="2"/>
        <v>-9.4331500004045665E-2</v>
      </c>
      <c r="I38" s="1">
        <f t="shared" si="5"/>
        <v>-9.4331500004045665E-2</v>
      </c>
      <c r="O38" s="1">
        <f t="shared" si="3"/>
        <v>-8.4226402385816843E-2</v>
      </c>
      <c r="Q38" s="13">
        <f t="shared" si="4"/>
        <v>29590.290999999997</v>
      </c>
    </row>
    <row r="39" spans="1:17">
      <c r="A39" s="1" t="s">
        <v>3</v>
      </c>
      <c r="C39" s="9">
        <v>44634.682999999997</v>
      </c>
      <c r="E39" s="1">
        <f t="shared" si="0"/>
        <v>32566.309241290804</v>
      </c>
      <c r="F39" s="1">
        <f t="shared" si="1"/>
        <v>32566.5</v>
      </c>
      <c r="G39" s="1">
        <f t="shared" si="2"/>
        <v>-8.9786500007903669E-2</v>
      </c>
      <c r="I39" s="1">
        <f t="shared" si="5"/>
        <v>-8.9786500007903669E-2</v>
      </c>
      <c r="O39" s="1">
        <f t="shared" si="3"/>
        <v>-8.4296368862513876E-2</v>
      </c>
      <c r="Q39" s="13">
        <f t="shared" si="4"/>
        <v>29616.182999999997</v>
      </c>
    </row>
    <row r="40" spans="1:17">
      <c r="A40" s="1" t="s">
        <v>3</v>
      </c>
      <c r="C40" s="9">
        <v>44670.692000000003</v>
      </c>
      <c r="E40" s="1">
        <f t="shared" si="0"/>
        <v>32642.813285431115</v>
      </c>
      <c r="F40" s="1">
        <f t="shared" si="1"/>
        <v>32643</v>
      </c>
      <c r="G40" s="1">
        <f t="shared" si="2"/>
        <v>-8.7883000000147149E-2</v>
      </c>
      <c r="I40" s="1">
        <f t="shared" si="5"/>
        <v>-8.7883000000147149E-2</v>
      </c>
      <c r="O40" s="1">
        <f t="shared" si="3"/>
        <v>-8.4393685871010649E-2</v>
      </c>
      <c r="Q40" s="13">
        <f t="shared" si="4"/>
        <v>29652.192000000003</v>
      </c>
    </row>
    <row r="41" spans="1:17">
      <c r="A41" s="1" t="s">
        <v>3</v>
      </c>
      <c r="C41" s="9">
        <v>44957.809000000001</v>
      </c>
      <c r="E41" s="1">
        <f t="shared" si="0"/>
        <v>33252.816663515208</v>
      </c>
      <c r="F41" s="1">
        <f t="shared" si="1"/>
        <v>33253</v>
      </c>
      <c r="G41" s="1">
        <f t="shared" si="2"/>
        <v>-8.6293000000296161E-2</v>
      </c>
      <c r="I41" s="1">
        <f t="shared" si="5"/>
        <v>-8.6293000000296161E-2</v>
      </c>
      <c r="O41" s="1">
        <f t="shared" si="3"/>
        <v>-8.5169677703468616E-2</v>
      </c>
      <c r="Q41" s="13">
        <f t="shared" si="4"/>
        <v>29939.309000000001</v>
      </c>
    </row>
    <row r="42" spans="1:17">
      <c r="A42" s="1" t="s">
        <v>3</v>
      </c>
      <c r="C42" s="9">
        <v>45060.652000000002</v>
      </c>
      <c r="E42" s="1">
        <f t="shared" si="0"/>
        <v>33471.314967037128</v>
      </c>
      <c r="F42" s="1">
        <f t="shared" si="1"/>
        <v>33471.5</v>
      </c>
      <c r="G42" s="1">
        <f t="shared" si="2"/>
        <v>-8.7091499997768551E-2</v>
      </c>
      <c r="I42" s="1">
        <f t="shared" si="5"/>
        <v>-8.7091499997768551E-2</v>
      </c>
      <c r="O42" s="1">
        <f t="shared" si="3"/>
        <v>-8.5447635433619551E-2</v>
      </c>
      <c r="Q42" s="13">
        <f t="shared" si="4"/>
        <v>30042.152000000002</v>
      </c>
    </row>
    <row r="43" spans="1:17">
      <c r="A43" s="1" t="s">
        <v>3</v>
      </c>
      <c r="C43" s="9">
        <v>45298.805</v>
      </c>
      <c r="E43" s="1">
        <f t="shared" si="0"/>
        <v>33977.290351639429</v>
      </c>
      <c r="F43" s="1">
        <f t="shared" si="1"/>
        <v>33977.5</v>
      </c>
      <c r="G43" s="1">
        <f t="shared" si="2"/>
        <v>-9.8677499998302665E-2</v>
      </c>
      <c r="I43" s="1">
        <f t="shared" si="5"/>
        <v>-9.8677499998302665E-2</v>
      </c>
      <c r="O43" s="1">
        <f t="shared" si="3"/>
        <v>-8.6091327019232222E-2</v>
      </c>
      <c r="Q43" s="13">
        <f t="shared" si="4"/>
        <v>30280.305</v>
      </c>
    </row>
    <row r="44" spans="1:17">
      <c r="A44" s="1" t="s">
        <v>3</v>
      </c>
      <c r="C44" s="9">
        <v>45405.652000000002</v>
      </c>
      <c r="E44" s="1">
        <f t="shared" si="0"/>
        <v>34204.295478253851</v>
      </c>
      <c r="F44" s="1">
        <f t="shared" si="1"/>
        <v>34204.5</v>
      </c>
      <c r="G44" s="1">
        <f t="shared" si="2"/>
        <v>-9.6264499996323138E-2</v>
      </c>
      <c r="I44" s="1">
        <f t="shared" si="5"/>
        <v>-9.6264499996323138E-2</v>
      </c>
      <c r="O44" s="1">
        <f t="shared" si="3"/>
        <v>-8.6380097750327234E-2</v>
      </c>
      <c r="Q44" s="13">
        <f t="shared" si="4"/>
        <v>30387.152000000002</v>
      </c>
    </row>
    <row r="45" spans="1:17">
      <c r="A45" s="1" t="s">
        <v>3</v>
      </c>
      <c r="C45" s="9">
        <v>45762.665000000001</v>
      </c>
      <c r="E45" s="1">
        <f t="shared" si="0"/>
        <v>34962.798583329262</v>
      </c>
      <c r="F45" s="1">
        <f t="shared" si="1"/>
        <v>34963</v>
      </c>
      <c r="G45" s="1">
        <f t="shared" si="2"/>
        <v>-9.4802999999956228E-2</v>
      </c>
      <c r="I45" s="1">
        <f t="shared" si="5"/>
        <v>-9.4802999999956228E-2</v>
      </c>
      <c r="O45" s="1">
        <f t="shared" si="3"/>
        <v>-8.7344999069867174E-2</v>
      </c>
      <c r="Q45" s="13">
        <f t="shared" si="4"/>
        <v>30744.165000000001</v>
      </c>
    </row>
    <row r="46" spans="1:17">
      <c r="A46" s="1" t="s">
        <v>3</v>
      </c>
      <c r="C46" s="9">
        <v>46068.620999999999</v>
      </c>
      <c r="E46" s="1">
        <f t="shared" si="0"/>
        <v>35612.826946488167</v>
      </c>
      <c r="F46" s="1">
        <f t="shared" si="1"/>
        <v>35613</v>
      </c>
      <c r="G46" s="1">
        <f t="shared" si="2"/>
        <v>-8.1453000006149523E-2</v>
      </c>
      <c r="I46" s="1">
        <f t="shared" si="5"/>
        <v>-8.1453000006149523E-2</v>
      </c>
      <c r="O46" s="1">
        <f t="shared" si="3"/>
        <v>-8.8171875612650261E-2</v>
      </c>
      <c r="Q46" s="13">
        <f t="shared" si="4"/>
        <v>31050.120999999999</v>
      </c>
    </row>
    <row r="47" spans="1:17">
      <c r="A47" s="1" t="s">
        <v>3</v>
      </c>
      <c r="C47" s="9">
        <v>46091.661</v>
      </c>
      <c r="E47" s="1">
        <f t="shared" si="0"/>
        <v>35661.7772971503</v>
      </c>
      <c r="F47" s="1">
        <f t="shared" si="1"/>
        <v>35662</v>
      </c>
      <c r="G47" s="1">
        <f t="shared" si="2"/>
        <v>-0.10482200000114972</v>
      </c>
      <c r="I47" s="1">
        <f t="shared" si="5"/>
        <v>-0.10482200000114972</v>
      </c>
      <c r="O47" s="1">
        <f t="shared" si="3"/>
        <v>-8.8234209382798523E-2</v>
      </c>
      <c r="Q47" s="13">
        <f t="shared" si="4"/>
        <v>31073.161</v>
      </c>
    </row>
    <row r="48" spans="1:17">
      <c r="A48" s="1" t="s">
        <v>3</v>
      </c>
      <c r="C48" s="9">
        <v>46144.639999999999</v>
      </c>
      <c r="E48" s="1">
        <f t="shared" si="0"/>
        <v>35774.335484117692</v>
      </c>
      <c r="F48" s="1">
        <f t="shared" si="1"/>
        <v>35774.5</v>
      </c>
      <c r="G48" s="1">
        <f t="shared" si="2"/>
        <v>-7.7434500002709683E-2</v>
      </c>
      <c r="I48" s="1">
        <f t="shared" si="5"/>
        <v>-7.7434500002709683E-2</v>
      </c>
      <c r="O48" s="1">
        <f t="shared" si="3"/>
        <v>-8.8377322630587896E-2</v>
      </c>
      <c r="Q48" s="13">
        <f t="shared" si="4"/>
        <v>31126.14</v>
      </c>
    </row>
    <row r="49" spans="1:31">
      <c r="A49" s="1" t="s">
        <v>35</v>
      </c>
      <c r="B49" s="8" t="s">
        <v>36</v>
      </c>
      <c r="C49" s="14">
        <v>46413.870999999999</v>
      </c>
      <c r="D49" s="8"/>
      <c r="E49" s="1">
        <f t="shared" si="0"/>
        <v>36346.338603002878</v>
      </c>
      <c r="F49" s="1">
        <f t="shared" si="1"/>
        <v>36346.5</v>
      </c>
      <c r="G49" s="1">
        <f t="shared" si="2"/>
        <v>-7.5966500000504311E-2</v>
      </c>
      <c r="J49" s="1">
        <f t="shared" ref="J49:J58" si="6">+G49</f>
        <v>-7.5966500000504311E-2</v>
      </c>
      <c r="O49" s="1">
        <f t="shared" si="3"/>
        <v>-8.9104973988237024E-2</v>
      </c>
      <c r="Q49" s="13">
        <f t="shared" si="4"/>
        <v>31395.370999999999</v>
      </c>
      <c r="AB49" s="1">
        <v>18</v>
      </c>
      <c r="AC49" s="1" t="s">
        <v>37</v>
      </c>
      <c r="AE49" s="1" t="s">
        <v>38</v>
      </c>
    </row>
    <row r="50" spans="1:31">
      <c r="A50" s="1" t="s">
        <v>35</v>
      </c>
      <c r="B50" s="8"/>
      <c r="C50" s="14">
        <v>46756.762999999999</v>
      </c>
      <c r="D50" s="8"/>
      <c r="E50" s="1">
        <f t="shared" si="0"/>
        <v>37074.840497067009</v>
      </c>
      <c r="F50" s="1">
        <f t="shared" si="1"/>
        <v>37075</v>
      </c>
      <c r="G50" s="1">
        <f t="shared" si="2"/>
        <v>-7.5075000000651926E-2</v>
      </c>
      <c r="J50" s="1">
        <f t="shared" si="6"/>
        <v>-7.5075000000651926E-2</v>
      </c>
      <c r="O50" s="1">
        <f t="shared" si="3"/>
        <v>-9.0031711775033135E-2</v>
      </c>
      <c r="Q50" s="13">
        <f t="shared" si="4"/>
        <v>31738.262999999999</v>
      </c>
      <c r="AB50" s="1">
        <v>14</v>
      </c>
      <c r="AC50" s="1" t="s">
        <v>37</v>
      </c>
      <c r="AE50" s="1" t="s">
        <v>38</v>
      </c>
    </row>
    <row r="51" spans="1:31">
      <c r="A51" s="1" t="s">
        <v>35</v>
      </c>
      <c r="B51" s="8" t="s">
        <v>36</v>
      </c>
      <c r="C51" s="14">
        <v>47894.629000000001</v>
      </c>
      <c r="D51" s="8"/>
      <c r="E51" s="1">
        <f t="shared" si="0"/>
        <v>39492.329199606531</v>
      </c>
      <c r="F51" s="1">
        <f t="shared" si="1"/>
        <v>39492.5</v>
      </c>
      <c r="G51" s="1">
        <f t="shared" si="2"/>
        <v>-8.0392500000016298E-2</v>
      </c>
      <c r="J51" s="1">
        <f t="shared" si="6"/>
        <v>-8.0392500000016298E-2</v>
      </c>
      <c r="O51" s="1">
        <f t="shared" si="3"/>
        <v>-9.3107056455307119E-2</v>
      </c>
      <c r="Q51" s="13">
        <f t="shared" si="4"/>
        <v>32876.129000000001</v>
      </c>
      <c r="AB51" s="1">
        <v>16</v>
      </c>
      <c r="AC51" s="1" t="s">
        <v>37</v>
      </c>
      <c r="AE51" s="1" t="s">
        <v>38</v>
      </c>
    </row>
    <row r="52" spans="1:31">
      <c r="A52" s="1" t="s">
        <v>35</v>
      </c>
      <c r="B52" s="8"/>
      <c r="C52" s="14">
        <v>48251.644999999997</v>
      </c>
      <c r="E52" s="1">
        <f t="shared" si="0"/>
        <v>40250.838678425505</v>
      </c>
      <c r="F52" s="1">
        <f t="shared" si="1"/>
        <v>40251</v>
      </c>
      <c r="G52" s="1">
        <f t="shared" si="2"/>
        <v>-7.5931000006676186E-2</v>
      </c>
      <c r="J52" s="1">
        <f t="shared" si="6"/>
        <v>-7.5931000006676186E-2</v>
      </c>
      <c r="O52" s="1">
        <f t="shared" si="3"/>
        <v>-9.4071957774847059E-2</v>
      </c>
      <c r="Q52" s="13">
        <f t="shared" si="4"/>
        <v>33233.144999999997</v>
      </c>
      <c r="AB52" s="1">
        <v>21</v>
      </c>
      <c r="AC52" s="1" t="s">
        <v>37</v>
      </c>
      <c r="AE52" s="1" t="s">
        <v>38</v>
      </c>
    </row>
    <row r="53" spans="1:31">
      <c r="A53" s="1" t="s">
        <v>35</v>
      </c>
      <c r="B53" s="8" t="s">
        <v>36</v>
      </c>
      <c r="C53" s="14">
        <v>48335.661999999997</v>
      </c>
      <c r="D53" s="8"/>
      <c r="E53" s="1">
        <f t="shared" ref="E53:E84" si="7">+(C53-C$7)/C$8</f>
        <v>40429.3396164281</v>
      </c>
      <c r="F53" s="1">
        <f t="shared" ref="F53:F83" si="8">ROUND(2*E53,0)/2</f>
        <v>40429.5</v>
      </c>
      <c r="G53" s="1">
        <f t="shared" ref="G53:G84" si="9">+C53-(C$7+F53*C$8)</f>
        <v>-7.5489499999093823E-2</v>
      </c>
      <c r="J53" s="1">
        <f t="shared" si="6"/>
        <v>-7.5489499999093823E-2</v>
      </c>
      <c r="O53" s="1">
        <f t="shared" ref="O53:O84" si="10">+C$11+C$12*F53</f>
        <v>-9.4299030794672889E-2</v>
      </c>
      <c r="Q53" s="13">
        <f t="shared" ref="Q53:Q84" si="11">+C53-15018.5</f>
        <v>33317.161999999997</v>
      </c>
      <c r="AB53" s="1">
        <v>19</v>
      </c>
      <c r="AC53" s="1" t="s">
        <v>37</v>
      </c>
      <c r="AE53" s="1" t="s">
        <v>38</v>
      </c>
    </row>
    <row r="54" spans="1:31">
      <c r="A54" s="1" t="s">
        <v>35</v>
      </c>
      <c r="B54" s="8" t="s">
        <v>36</v>
      </c>
      <c r="C54" s="14">
        <v>48705.627</v>
      </c>
      <c r="D54" s="8"/>
      <c r="E54" s="1">
        <f t="shared" si="7"/>
        <v>41215.360297101433</v>
      </c>
      <c r="F54" s="1">
        <f t="shared" si="8"/>
        <v>41215.5</v>
      </c>
      <c r="G54" s="1">
        <f t="shared" si="9"/>
        <v>-6.5755499999795575E-2</v>
      </c>
      <c r="J54" s="1">
        <f t="shared" si="6"/>
        <v>-6.5755499999795575E-2</v>
      </c>
      <c r="O54" s="1">
        <f t="shared" si="10"/>
        <v>-9.5298915352561353E-2</v>
      </c>
      <c r="Q54" s="13">
        <f t="shared" si="11"/>
        <v>33687.127</v>
      </c>
      <c r="AB54" s="1">
        <v>16</v>
      </c>
      <c r="AC54" s="1" t="s">
        <v>37</v>
      </c>
      <c r="AE54" s="1" t="s">
        <v>38</v>
      </c>
    </row>
    <row r="55" spans="1:31">
      <c r="A55" s="1" t="s">
        <v>35</v>
      </c>
      <c r="B55" s="8" t="s">
        <v>36</v>
      </c>
      <c r="C55" s="14">
        <v>49270.902999999998</v>
      </c>
      <c r="D55" s="8"/>
      <c r="E55" s="1">
        <f t="shared" si="7"/>
        <v>42416.335054952287</v>
      </c>
      <c r="F55" s="1">
        <f t="shared" si="8"/>
        <v>42416.5</v>
      </c>
      <c r="G55" s="1">
        <f t="shared" si="9"/>
        <v>-7.763649999833433E-2</v>
      </c>
      <c r="J55" s="1">
        <f t="shared" si="6"/>
        <v>-7.763649999833433E-2</v>
      </c>
      <c r="O55" s="1">
        <f t="shared" si="10"/>
        <v>-9.6826728780072854E-2</v>
      </c>
      <c r="Q55" s="13">
        <f t="shared" si="11"/>
        <v>34252.402999999998</v>
      </c>
      <c r="AB55" s="1">
        <v>16</v>
      </c>
      <c r="AC55" s="1" t="s">
        <v>37</v>
      </c>
      <c r="AE55" s="1" t="s">
        <v>38</v>
      </c>
    </row>
    <row r="56" spans="1:31">
      <c r="A56" s="1" t="s">
        <v>35</v>
      </c>
      <c r="B56" s="8"/>
      <c r="C56" s="14">
        <v>49333.741999999998</v>
      </c>
      <c r="D56" s="8"/>
      <c r="E56" s="1">
        <f t="shared" si="7"/>
        <v>42549.841612472133</v>
      </c>
      <c r="F56" s="1">
        <f t="shared" si="8"/>
        <v>42550</v>
      </c>
      <c r="G56" s="1">
        <f t="shared" si="9"/>
        <v>-7.4550000004819594E-2</v>
      </c>
      <c r="J56" s="1">
        <f t="shared" si="6"/>
        <v>-7.4550000004819594E-2</v>
      </c>
      <c r="O56" s="1">
        <f t="shared" si="10"/>
        <v>-9.6996556500782913E-2</v>
      </c>
      <c r="Q56" s="13">
        <f t="shared" si="11"/>
        <v>34315.241999999998</v>
      </c>
      <c r="AB56" s="1">
        <v>15</v>
      </c>
      <c r="AC56" s="1" t="s">
        <v>37</v>
      </c>
      <c r="AE56" s="1" t="s">
        <v>38</v>
      </c>
    </row>
    <row r="57" spans="1:31">
      <c r="A57" s="1" t="s">
        <v>35</v>
      </c>
      <c r="B57" s="8"/>
      <c r="C57" s="14">
        <v>49777.584000000003</v>
      </c>
      <c r="D57" s="8"/>
      <c r="E57" s="1">
        <f t="shared" si="7"/>
        <v>43492.819977861865</v>
      </c>
      <c r="F57" s="1">
        <f t="shared" si="8"/>
        <v>43493</v>
      </c>
      <c r="G57" s="1">
        <f t="shared" si="9"/>
        <v>-8.473299999604933E-2</v>
      </c>
      <c r="J57" s="1">
        <f t="shared" si="6"/>
        <v>-8.473299999604933E-2</v>
      </c>
      <c r="O57" s="1">
        <f t="shared" si="10"/>
        <v>-9.819616354669744E-2</v>
      </c>
      <c r="Q57" s="13">
        <f t="shared" si="11"/>
        <v>34759.084000000003</v>
      </c>
      <c r="AB57" s="1">
        <v>12</v>
      </c>
      <c r="AC57" s="1" t="s">
        <v>37</v>
      </c>
      <c r="AE57" s="1" t="s">
        <v>38</v>
      </c>
    </row>
    <row r="58" spans="1:31">
      <c r="A58" s="1" t="s">
        <v>35</v>
      </c>
      <c r="B58" s="8" t="s">
        <v>36</v>
      </c>
      <c r="C58" s="14">
        <v>50044.703999999998</v>
      </c>
      <c r="D58" s="8"/>
      <c r="E58" s="1">
        <f t="shared" si="7"/>
        <v>44060.338105850875</v>
      </c>
      <c r="F58" s="1">
        <f t="shared" si="8"/>
        <v>44060.5</v>
      </c>
      <c r="G58" s="1">
        <f t="shared" si="9"/>
        <v>-7.6200499999686144E-2</v>
      </c>
      <c r="J58" s="1">
        <f t="shared" si="6"/>
        <v>-7.6200499999686144E-2</v>
      </c>
      <c r="O58" s="1">
        <f t="shared" si="10"/>
        <v>-9.8918090374434969E-2</v>
      </c>
      <c r="Q58" s="13">
        <f t="shared" si="11"/>
        <v>35026.203999999998</v>
      </c>
      <c r="AB58" s="1">
        <v>17</v>
      </c>
      <c r="AC58" s="1" t="s">
        <v>37</v>
      </c>
      <c r="AE58" s="1" t="s">
        <v>38</v>
      </c>
    </row>
    <row r="59" spans="1:31">
      <c r="A59" s="1" t="s">
        <v>39</v>
      </c>
      <c r="B59" s="15"/>
      <c r="C59" s="9">
        <v>50120.231200000002</v>
      </c>
      <c r="D59" s="9">
        <v>2.5000000000000001E-3</v>
      </c>
      <c r="E59" s="1">
        <f t="shared" si="7"/>
        <v>44220.801774450214</v>
      </c>
      <c r="F59" s="1">
        <f t="shared" si="8"/>
        <v>44221</v>
      </c>
      <c r="G59" s="1">
        <f t="shared" si="9"/>
        <v>-9.3300999993516598E-2</v>
      </c>
      <c r="K59" s="1">
        <f>+G59</f>
        <v>-9.3300999993516598E-2</v>
      </c>
      <c r="O59" s="1">
        <f t="shared" si="10"/>
        <v>-9.9122265274614485E-2</v>
      </c>
      <c r="Q59" s="13">
        <f t="shared" si="11"/>
        <v>35101.731200000002</v>
      </c>
    </row>
    <row r="60" spans="1:31">
      <c r="A60" s="1" t="s">
        <v>39</v>
      </c>
      <c r="B60" s="16" t="s">
        <v>36</v>
      </c>
      <c r="C60" s="9">
        <v>50138.351999999999</v>
      </c>
      <c r="D60" s="9">
        <v>3.0999999999999999E-3</v>
      </c>
      <c r="E60" s="1">
        <f t="shared" si="7"/>
        <v>44259.30088531298</v>
      </c>
      <c r="F60" s="1">
        <f t="shared" si="8"/>
        <v>44259.5</v>
      </c>
      <c r="G60" s="1">
        <f t="shared" si="9"/>
        <v>-9.3719500000588596E-2</v>
      </c>
      <c r="K60" s="1">
        <f>+G60</f>
        <v>-9.3719500000588596E-2</v>
      </c>
      <c r="O60" s="1">
        <f t="shared" si="10"/>
        <v>-9.9171241808302418E-2</v>
      </c>
      <c r="Q60" s="13">
        <f t="shared" si="11"/>
        <v>35119.851999999999</v>
      </c>
    </row>
    <row r="61" spans="1:31">
      <c r="A61" s="1" t="s">
        <v>39</v>
      </c>
      <c r="B61" s="16" t="s">
        <v>36</v>
      </c>
      <c r="C61" s="9">
        <v>50139.291499999999</v>
      </c>
      <c r="D61" s="9">
        <v>2E-3</v>
      </c>
      <c r="E61" s="1">
        <f t="shared" si="7"/>
        <v>44261.296929342803</v>
      </c>
      <c r="F61" s="1">
        <f t="shared" si="8"/>
        <v>44261.5</v>
      </c>
      <c r="G61" s="1">
        <f t="shared" si="9"/>
        <v>-9.5581499997933861E-2</v>
      </c>
      <c r="K61" s="1">
        <f>+G61</f>
        <v>-9.5581499997933861E-2</v>
      </c>
      <c r="O61" s="1">
        <f t="shared" si="10"/>
        <v>-9.9173786043818671E-2</v>
      </c>
      <c r="Q61" s="13">
        <f t="shared" si="11"/>
        <v>35120.791499999999</v>
      </c>
    </row>
    <row r="62" spans="1:31">
      <c r="A62" s="1" t="s">
        <v>39</v>
      </c>
      <c r="B62" s="16" t="s">
        <v>36</v>
      </c>
      <c r="C62" s="9">
        <v>50147.2955</v>
      </c>
      <c r="D62" s="9">
        <v>3.5000000000000001E-3</v>
      </c>
      <c r="E62" s="1">
        <f t="shared" si="7"/>
        <v>44278.302077203029</v>
      </c>
      <c r="F62" s="1">
        <f t="shared" si="8"/>
        <v>44278.5</v>
      </c>
      <c r="G62" s="1">
        <f t="shared" si="9"/>
        <v>-9.3158499999844935E-2</v>
      </c>
      <c r="K62" s="1">
        <f>+G62</f>
        <v>-9.3158499999844935E-2</v>
      </c>
      <c r="O62" s="1">
        <f t="shared" si="10"/>
        <v>-9.9195412045706838E-2</v>
      </c>
      <c r="Q62" s="13">
        <f t="shared" si="11"/>
        <v>35128.7955</v>
      </c>
    </row>
    <row r="63" spans="1:31">
      <c r="A63" s="1" t="s">
        <v>39</v>
      </c>
      <c r="B63" s="16" t="s">
        <v>36</v>
      </c>
      <c r="C63" s="9">
        <v>50163.298799999997</v>
      </c>
      <c r="D63" s="9">
        <v>2.0999999999999999E-3</v>
      </c>
      <c r="E63" s="1">
        <f t="shared" si="7"/>
        <v>44312.302387391879</v>
      </c>
      <c r="F63" s="1">
        <f t="shared" si="8"/>
        <v>44312.5</v>
      </c>
      <c r="G63" s="1">
        <f t="shared" si="9"/>
        <v>-9.3012500008626375E-2</v>
      </c>
      <c r="K63" s="1">
        <f>+G63</f>
        <v>-9.3012500008626375E-2</v>
      </c>
      <c r="O63" s="1">
        <f t="shared" si="10"/>
        <v>-9.9238664049483186E-2</v>
      </c>
      <c r="Q63" s="13">
        <f t="shared" si="11"/>
        <v>35144.798799999997</v>
      </c>
    </row>
    <row r="64" spans="1:31">
      <c r="A64" s="1" t="s">
        <v>35</v>
      </c>
      <c r="B64" s="8" t="s">
        <v>36</v>
      </c>
      <c r="C64" s="14">
        <v>50455.597999999998</v>
      </c>
      <c r="D64" s="8"/>
      <c r="E64" s="1">
        <f t="shared" si="7"/>
        <v>44933.315770128807</v>
      </c>
      <c r="F64" s="1">
        <f t="shared" si="8"/>
        <v>44933.5</v>
      </c>
      <c r="G64" s="1">
        <f t="shared" si="9"/>
        <v>-8.6713500000769272E-2</v>
      </c>
      <c r="J64" s="1">
        <f>+G64</f>
        <v>-8.6713500000769272E-2</v>
      </c>
      <c r="O64" s="1">
        <f t="shared" si="10"/>
        <v>-0.10002864917728056</v>
      </c>
      <c r="Q64" s="13">
        <f t="shared" si="11"/>
        <v>35437.097999999998</v>
      </c>
      <c r="AB64" s="1">
        <v>15</v>
      </c>
      <c r="AC64" s="1" t="s">
        <v>37</v>
      </c>
      <c r="AE64" s="1" t="s">
        <v>38</v>
      </c>
    </row>
    <row r="65" spans="1:31">
      <c r="A65" s="1" t="s">
        <v>39</v>
      </c>
      <c r="B65" s="17"/>
      <c r="C65" s="9">
        <v>50773.526899999997</v>
      </c>
      <c r="D65" s="9">
        <v>1.4E-3</v>
      </c>
      <c r="E65" s="1">
        <f t="shared" si="7"/>
        <v>45608.781531440603</v>
      </c>
      <c r="F65" s="1">
        <f t="shared" si="8"/>
        <v>45609</v>
      </c>
      <c r="G65" s="1">
        <f t="shared" si="9"/>
        <v>-0.10282900000311201</v>
      </c>
      <c r="K65" s="1">
        <f t="shared" ref="K65:K71" si="12">+G65</f>
        <v>-0.10282900000311201</v>
      </c>
      <c r="O65" s="1">
        <f t="shared" si="10"/>
        <v>-0.10088796472289591</v>
      </c>
      <c r="Q65" s="13">
        <f t="shared" si="11"/>
        <v>35755.026899999997</v>
      </c>
    </row>
    <row r="66" spans="1:31">
      <c r="A66" s="1" t="s">
        <v>40</v>
      </c>
      <c r="B66" s="15"/>
      <c r="C66" s="9">
        <v>50839.425600000002</v>
      </c>
      <c r="D66" s="9">
        <v>2.0999999999999999E-3</v>
      </c>
      <c r="E66" s="1">
        <f t="shared" si="7"/>
        <v>45748.78867003342</v>
      </c>
      <c r="F66" s="1">
        <f t="shared" si="8"/>
        <v>45749</v>
      </c>
      <c r="G66" s="1">
        <f t="shared" si="9"/>
        <v>-9.9468999993405305E-2</v>
      </c>
      <c r="K66" s="1">
        <f t="shared" si="12"/>
        <v>-9.9468999993405305E-2</v>
      </c>
      <c r="O66" s="1">
        <f t="shared" si="10"/>
        <v>-0.1010660612090338</v>
      </c>
      <c r="Q66" s="13">
        <f t="shared" si="11"/>
        <v>35820.925600000002</v>
      </c>
    </row>
    <row r="67" spans="1:31">
      <c r="A67" s="1" t="s">
        <v>41</v>
      </c>
      <c r="B67" s="15"/>
      <c r="C67" s="9">
        <v>50863.427499999998</v>
      </c>
      <c r="D67" s="9">
        <v>2.9999999999999997E-4</v>
      </c>
      <c r="E67" s="1">
        <f t="shared" si="7"/>
        <v>45799.782655344061</v>
      </c>
      <c r="F67" s="1">
        <f t="shared" si="8"/>
        <v>45800</v>
      </c>
      <c r="G67" s="1">
        <f t="shared" si="9"/>
        <v>-0.10230000000592554</v>
      </c>
      <c r="K67" s="1">
        <f t="shared" si="12"/>
        <v>-0.10230000000592554</v>
      </c>
      <c r="O67" s="1">
        <f t="shared" si="10"/>
        <v>-0.10113093921469832</v>
      </c>
      <c r="Q67" s="13">
        <f t="shared" si="11"/>
        <v>35844.927499999998</v>
      </c>
    </row>
    <row r="68" spans="1:31">
      <c r="A68" s="1" t="s">
        <v>41</v>
      </c>
      <c r="B68" s="17"/>
      <c r="C68" s="9">
        <v>50865.310299999997</v>
      </c>
      <c r="D68" s="9">
        <v>5.0000000000000001E-4</v>
      </c>
      <c r="E68" s="1">
        <f t="shared" si="7"/>
        <v>45803.782816812229</v>
      </c>
      <c r="F68" s="1">
        <f t="shared" si="8"/>
        <v>45804</v>
      </c>
      <c r="G68" s="1">
        <f t="shared" si="9"/>
        <v>-0.1022240000020247</v>
      </c>
      <c r="K68" s="1">
        <f t="shared" si="12"/>
        <v>-0.1022240000020247</v>
      </c>
      <c r="O68" s="1">
        <f t="shared" si="10"/>
        <v>-0.10113602768573082</v>
      </c>
      <c r="Q68" s="13">
        <f t="shared" si="11"/>
        <v>35846.810299999997</v>
      </c>
    </row>
    <row r="69" spans="1:31">
      <c r="A69" s="1" t="s">
        <v>40</v>
      </c>
      <c r="B69" s="17"/>
      <c r="C69" s="9">
        <v>50888.375</v>
      </c>
      <c r="D69" s="9">
        <v>2.3999999999999998E-3</v>
      </c>
      <c r="E69" s="1">
        <f t="shared" si="7"/>
        <v>45852.785644629803</v>
      </c>
      <c r="F69" s="1">
        <f t="shared" si="8"/>
        <v>45853</v>
      </c>
      <c r="G69" s="1">
        <f t="shared" si="9"/>
        <v>-0.10089300000254298</v>
      </c>
      <c r="K69" s="1">
        <f t="shared" si="12"/>
        <v>-0.10089300000254298</v>
      </c>
      <c r="O69" s="1">
        <f t="shared" si="10"/>
        <v>-0.10119836145587909</v>
      </c>
      <c r="Q69" s="13">
        <f t="shared" si="11"/>
        <v>35869.875</v>
      </c>
    </row>
    <row r="70" spans="1:31">
      <c r="A70" s="1" t="s">
        <v>41</v>
      </c>
      <c r="B70" s="17"/>
      <c r="C70" s="9">
        <v>50897.318299999999</v>
      </c>
      <c r="D70" s="9">
        <v>2.9999999999999997E-4</v>
      </c>
      <c r="E70" s="1">
        <f t="shared" si="7"/>
        <v>45871.786411603607</v>
      </c>
      <c r="F70" s="1">
        <f t="shared" si="8"/>
        <v>45872</v>
      </c>
      <c r="G70" s="1">
        <f t="shared" si="9"/>
        <v>-0.10053199999674689</v>
      </c>
      <c r="K70" s="1">
        <f t="shared" si="12"/>
        <v>-0.10053199999674689</v>
      </c>
      <c r="O70" s="1">
        <f t="shared" si="10"/>
        <v>-0.10122253169328352</v>
      </c>
      <c r="Q70" s="13">
        <f t="shared" si="11"/>
        <v>35878.818299999999</v>
      </c>
    </row>
    <row r="71" spans="1:31">
      <c r="A71" s="1" t="s">
        <v>42</v>
      </c>
      <c r="B71" s="8"/>
      <c r="C71" s="9">
        <v>50904.375</v>
      </c>
      <c r="D71" s="9">
        <v>5.0000000000000001E-4</v>
      </c>
      <c r="E71" s="1">
        <f t="shared" si="7"/>
        <v>45886.778943700723</v>
      </c>
      <c r="F71" s="1">
        <f t="shared" si="8"/>
        <v>45887</v>
      </c>
      <c r="G71" s="1">
        <f t="shared" si="9"/>
        <v>-0.10404700000071898</v>
      </c>
      <c r="K71" s="1">
        <f t="shared" si="12"/>
        <v>-0.10404700000071898</v>
      </c>
      <c r="O71" s="1">
        <f t="shared" si="10"/>
        <v>-0.10124161345965543</v>
      </c>
      <c r="Q71" s="13">
        <f t="shared" si="11"/>
        <v>35885.875</v>
      </c>
    </row>
    <row r="72" spans="1:31">
      <c r="A72" s="1" t="s">
        <v>35</v>
      </c>
      <c r="B72" s="8" t="s">
        <v>36</v>
      </c>
      <c r="C72" s="14">
        <v>51144.187100000003</v>
      </c>
      <c r="D72" s="8"/>
      <c r="E72" s="1">
        <f t="shared" si="7"/>
        <v>46396.279220958575</v>
      </c>
      <c r="F72" s="1">
        <f t="shared" si="8"/>
        <v>46396.5</v>
      </c>
      <c r="G72" s="1">
        <f t="shared" si="9"/>
        <v>-0.10391649999655783</v>
      </c>
      <c r="J72" s="1">
        <f>+G72</f>
        <v>-0.10391649999655783</v>
      </c>
      <c r="O72" s="1">
        <f t="shared" si="10"/>
        <v>-0.10188975745742156</v>
      </c>
      <c r="Q72" s="13">
        <f t="shared" si="11"/>
        <v>36125.687100000003</v>
      </c>
      <c r="AA72" s="1" t="s">
        <v>43</v>
      </c>
      <c r="AB72" s="1">
        <v>26</v>
      </c>
      <c r="AC72" s="1" t="s">
        <v>37</v>
      </c>
      <c r="AE72" s="1" t="s">
        <v>38</v>
      </c>
    </row>
    <row r="73" spans="1:31">
      <c r="A73" s="1" t="s">
        <v>35</v>
      </c>
      <c r="B73" s="8"/>
      <c r="C73" s="14">
        <v>51144.893799999998</v>
      </c>
      <c r="D73" s="8"/>
      <c r="E73" s="1">
        <f t="shared" si="7"/>
        <v>46397.780662486904</v>
      </c>
      <c r="F73" s="1">
        <f t="shared" si="8"/>
        <v>46398</v>
      </c>
      <c r="G73" s="1">
        <f t="shared" si="9"/>
        <v>-0.10323800000332994</v>
      </c>
      <c r="J73" s="1">
        <f>+G73</f>
        <v>-0.10323800000332994</v>
      </c>
      <c r="O73" s="1">
        <f t="shared" si="10"/>
        <v>-0.10189166563405874</v>
      </c>
      <c r="Q73" s="13">
        <f t="shared" si="11"/>
        <v>36126.393799999998</v>
      </c>
      <c r="AA73" s="1" t="s">
        <v>43</v>
      </c>
      <c r="AB73" s="1">
        <v>81</v>
      </c>
      <c r="AC73" s="1" t="s">
        <v>37</v>
      </c>
      <c r="AE73" s="1" t="s">
        <v>38</v>
      </c>
    </row>
    <row r="74" spans="1:31">
      <c r="A74" s="1" t="s">
        <v>42</v>
      </c>
      <c r="B74" s="16"/>
      <c r="C74" s="9">
        <v>51165.367100000003</v>
      </c>
      <c r="D74" s="9">
        <v>2.0000000000000001E-4</v>
      </c>
      <c r="E74" s="1">
        <f t="shared" si="7"/>
        <v>46441.277850603707</v>
      </c>
      <c r="F74" s="1">
        <f t="shared" si="8"/>
        <v>46441.5</v>
      </c>
      <c r="G74" s="1">
        <f t="shared" si="9"/>
        <v>-0.10456149999663467</v>
      </c>
      <c r="K74" s="1">
        <f>+G74</f>
        <v>-0.10456149999663467</v>
      </c>
      <c r="O74" s="1">
        <f t="shared" si="10"/>
        <v>-0.10194700275653731</v>
      </c>
      <c r="Q74" s="13">
        <f t="shared" si="11"/>
        <v>36146.867100000003</v>
      </c>
    </row>
    <row r="75" spans="1:31">
      <c r="A75" s="1" t="s">
        <v>42</v>
      </c>
      <c r="B75" s="16"/>
      <c r="C75" s="9">
        <v>51165.601300000002</v>
      </c>
      <c r="D75" s="9">
        <v>2.9999999999999997E-4</v>
      </c>
      <c r="E75" s="1">
        <f t="shared" si="7"/>
        <v>46441.775427518856</v>
      </c>
      <c r="F75" s="1">
        <f t="shared" si="8"/>
        <v>46442</v>
      </c>
      <c r="G75" s="1">
        <f t="shared" si="9"/>
        <v>-0.10570199999347096</v>
      </c>
      <c r="K75" s="1">
        <f>+G75</f>
        <v>-0.10570199999347096</v>
      </c>
      <c r="O75" s="1">
        <f t="shared" si="10"/>
        <v>-0.10194763881541638</v>
      </c>
      <c r="Q75" s="13">
        <f t="shared" si="11"/>
        <v>36147.101300000002</v>
      </c>
    </row>
    <row r="76" spans="1:31">
      <c r="A76" s="1" t="s">
        <v>42</v>
      </c>
      <c r="B76" s="16"/>
      <c r="C76" s="9">
        <v>51176.427799999998</v>
      </c>
      <c r="D76" s="9">
        <v>2.9999999999999997E-4</v>
      </c>
      <c r="E76" s="1">
        <f t="shared" si="7"/>
        <v>46464.777205793303</v>
      </c>
      <c r="F76" s="1">
        <f t="shared" si="8"/>
        <v>46465</v>
      </c>
      <c r="G76" s="1">
        <f t="shared" si="9"/>
        <v>-0.1048650000084308</v>
      </c>
      <c r="K76" s="1">
        <f>+G76</f>
        <v>-0.1048650000084308</v>
      </c>
      <c r="O76" s="1">
        <f t="shared" si="10"/>
        <v>-0.1019768975238533</v>
      </c>
      <c r="Q76" s="13">
        <f t="shared" si="11"/>
        <v>36157.927799999998</v>
      </c>
    </row>
    <row r="77" spans="1:31">
      <c r="A77" s="1" t="s">
        <v>42</v>
      </c>
      <c r="B77" s="16"/>
      <c r="C77" s="9">
        <v>51225.376700000001</v>
      </c>
      <c r="D77" s="9">
        <v>2.0000000000000001E-4</v>
      </c>
      <c r="E77" s="1">
        <f t="shared" si="7"/>
        <v>46568.773118099096</v>
      </c>
      <c r="F77" s="1">
        <f t="shared" si="8"/>
        <v>46569</v>
      </c>
      <c r="G77" s="1">
        <f t="shared" si="9"/>
        <v>-0.10678900000493741</v>
      </c>
      <c r="K77" s="1">
        <f>+G77</f>
        <v>-0.10678900000493741</v>
      </c>
      <c r="O77" s="1">
        <f t="shared" si="10"/>
        <v>-0.1021091977706986</v>
      </c>
      <c r="Q77" s="13">
        <f t="shared" si="11"/>
        <v>36206.876700000001</v>
      </c>
    </row>
    <row r="78" spans="1:31">
      <c r="A78" s="1" t="s">
        <v>44</v>
      </c>
      <c r="B78" s="16" t="s">
        <v>45</v>
      </c>
      <c r="C78" s="17">
        <v>51241.381000000001</v>
      </c>
      <c r="D78" s="17">
        <v>2E-3</v>
      </c>
      <c r="E78" s="1">
        <f t="shared" si="7"/>
        <v>46602.775552869141</v>
      </c>
      <c r="F78" s="1">
        <f t="shared" si="8"/>
        <v>46603</v>
      </c>
      <c r="G78" s="1">
        <f t="shared" si="9"/>
        <v>-0.10564299999532523</v>
      </c>
      <c r="K78" s="1">
        <f>+G78</f>
        <v>-0.10564299999532523</v>
      </c>
      <c r="O78" s="1">
        <f t="shared" si="10"/>
        <v>-0.10215244977447495</v>
      </c>
      <c r="Q78" s="13">
        <f t="shared" si="11"/>
        <v>36222.881000000001</v>
      </c>
    </row>
    <row r="79" spans="1:31">
      <c r="A79" s="1" t="s">
        <v>35</v>
      </c>
      <c r="B79" s="8"/>
      <c r="C79" s="14">
        <v>51245.612999999998</v>
      </c>
      <c r="D79" s="8"/>
      <c r="E79" s="1">
        <f t="shared" si="7"/>
        <v>46611.766780473394</v>
      </c>
      <c r="F79" s="1">
        <f t="shared" si="8"/>
        <v>46612</v>
      </c>
      <c r="G79" s="1">
        <f t="shared" si="9"/>
        <v>-0.10977200000343146</v>
      </c>
      <c r="J79" s="1">
        <f>+G79</f>
        <v>-0.10977200000343146</v>
      </c>
      <c r="O79" s="1">
        <f t="shared" si="10"/>
        <v>-0.10216389883429811</v>
      </c>
      <c r="Q79" s="13">
        <f t="shared" si="11"/>
        <v>36227.112999999998</v>
      </c>
      <c r="AB79" s="1">
        <v>19</v>
      </c>
      <c r="AC79" s="1" t="s">
        <v>37</v>
      </c>
      <c r="AE79" s="1" t="s">
        <v>38</v>
      </c>
    </row>
    <row r="80" spans="1:31">
      <c r="A80" s="1" t="s">
        <v>44</v>
      </c>
      <c r="B80" s="16" t="s">
        <v>45</v>
      </c>
      <c r="C80" s="17">
        <v>51481.426599999999</v>
      </c>
      <c r="D80" s="17">
        <v>8.9999999999999998E-4</v>
      </c>
      <c r="E80" s="1">
        <f t="shared" si="7"/>
        <v>47112.771919835301</v>
      </c>
      <c r="F80" s="1">
        <f t="shared" si="8"/>
        <v>47113</v>
      </c>
      <c r="G80" s="1">
        <f t="shared" si="9"/>
        <v>-0.10735300000669667</v>
      </c>
      <c r="K80" s="1">
        <f>+G80</f>
        <v>-0.10735300000669667</v>
      </c>
      <c r="O80" s="1">
        <f t="shared" si="10"/>
        <v>-0.10280122983112014</v>
      </c>
      <c r="Q80" s="13">
        <f t="shared" si="11"/>
        <v>36462.926599999999</v>
      </c>
    </row>
    <row r="81" spans="1:17" ht="12.75" customHeight="1">
      <c r="A81" s="1" t="s">
        <v>44</v>
      </c>
      <c r="B81" s="16" t="s">
        <v>45</v>
      </c>
      <c r="C81" s="17">
        <v>51543.556799999998</v>
      </c>
      <c r="D81" s="17">
        <v>2.3E-3</v>
      </c>
      <c r="E81" s="1">
        <f t="shared" si="7"/>
        <v>47244.772574206305</v>
      </c>
      <c r="F81" s="1">
        <f t="shared" si="8"/>
        <v>47245</v>
      </c>
      <c r="G81" s="1">
        <f t="shared" si="9"/>
        <v>-0.10704500000429107</v>
      </c>
      <c r="K81" s="1">
        <f>+G81</f>
        <v>-0.10704500000429107</v>
      </c>
      <c r="O81" s="1">
        <f t="shared" si="10"/>
        <v>-0.102969149375193</v>
      </c>
      <c r="Q81" s="13">
        <f t="shared" si="11"/>
        <v>36525.056799999998</v>
      </c>
    </row>
    <row r="82" spans="1:17" ht="12.75" customHeight="1">
      <c r="A82" s="1" t="s">
        <v>46</v>
      </c>
      <c r="B82" s="16" t="s">
        <v>45</v>
      </c>
      <c r="C82" s="17">
        <v>51626.392999999996</v>
      </c>
      <c r="D82" s="17">
        <v>3.8999999999999998E-3</v>
      </c>
      <c r="E82" s="1">
        <f t="shared" si="7"/>
        <v>47420.764806737461</v>
      </c>
      <c r="F82" s="1">
        <f t="shared" si="8"/>
        <v>47421</v>
      </c>
      <c r="G82" s="1">
        <f t="shared" si="9"/>
        <v>-0.110701000005065</v>
      </c>
      <c r="K82" s="1">
        <f>+G82</f>
        <v>-0.110701000005065</v>
      </c>
      <c r="O82" s="1">
        <f t="shared" si="10"/>
        <v>-0.10319304210062349</v>
      </c>
      <c r="Q82" s="13">
        <f t="shared" si="11"/>
        <v>36607.892999999996</v>
      </c>
    </row>
    <row r="83" spans="1:17">
      <c r="A83" s="1" t="s">
        <v>46</v>
      </c>
      <c r="B83" s="16" t="s">
        <v>45</v>
      </c>
      <c r="C83" s="17">
        <v>51799.6057</v>
      </c>
      <c r="D83" s="17">
        <v>2.2000000000000001E-3</v>
      </c>
      <c r="E83" s="1">
        <f t="shared" si="7"/>
        <v>47788.769251361322</v>
      </c>
      <c r="F83" s="1">
        <f t="shared" si="8"/>
        <v>47789</v>
      </c>
      <c r="G83" s="1">
        <f t="shared" si="9"/>
        <v>-0.10860900000261609</v>
      </c>
      <c r="K83" s="1">
        <f>+G83</f>
        <v>-0.10860900000261609</v>
      </c>
      <c r="O83" s="1">
        <f t="shared" si="10"/>
        <v>-0.10366118143561454</v>
      </c>
      <c r="Q83" s="13">
        <f t="shared" si="11"/>
        <v>36781.1057</v>
      </c>
    </row>
    <row r="84" spans="1:17">
      <c r="A84" s="1" t="s">
        <v>47</v>
      </c>
      <c r="C84" s="9">
        <v>52619.521399999998</v>
      </c>
      <c r="D84" s="9">
        <v>4.0000000000000002E-4</v>
      </c>
      <c r="E84" s="1">
        <f t="shared" si="7"/>
        <v>49530.746726551522</v>
      </c>
      <c r="F84" s="1">
        <f>ROUND(2*E84,0)/2+0.5</f>
        <v>49531</v>
      </c>
      <c r="G84" s="1">
        <f t="shared" si="9"/>
        <v>-0.11921100000472507</v>
      </c>
      <c r="K84" s="1">
        <f>+G84</f>
        <v>-0.11921100000472507</v>
      </c>
      <c r="O84" s="1">
        <f t="shared" si="10"/>
        <v>-0.10587721057027319</v>
      </c>
      <c r="Q84" s="13">
        <f t="shared" si="11"/>
        <v>37601.021399999998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7"/>
  <sheetViews>
    <sheetView topLeftCell="A172" workbookViewId="0">
      <selection activeCell="A169" sqref="A169"/>
    </sheetView>
  </sheetViews>
  <sheetFormatPr defaultRowHeight="12.75"/>
  <cols>
    <col min="1" max="1" width="19.7109375" style="15" customWidth="1"/>
    <col min="2" max="2" width="4.42578125" customWidth="1"/>
    <col min="3" max="3" width="12.7109375" style="15" customWidth="1"/>
    <col min="4" max="4" width="5.42578125" customWidth="1"/>
    <col min="5" max="5" width="14.85546875" customWidth="1"/>
    <col min="7" max="7" width="12" customWidth="1"/>
    <col min="8" max="8" width="14.140625" style="1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8" t="s">
        <v>48</v>
      </c>
      <c r="I1" s="19" t="s">
        <v>49</v>
      </c>
      <c r="J1" s="20" t="s">
        <v>50</v>
      </c>
    </row>
    <row r="2" spans="1:16">
      <c r="I2" s="21" t="s">
        <v>51</v>
      </c>
      <c r="J2" s="22" t="s">
        <v>52</v>
      </c>
    </row>
    <row r="3" spans="1:16">
      <c r="A3" s="23" t="s">
        <v>53</v>
      </c>
      <c r="I3" s="21" t="s">
        <v>54</v>
      </c>
      <c r="J3" s="22" t="s">
        <v>55</v>
      </c>
    </row>
    <row r="4" spans="1:16">
      <c r="I4" s="21" t="s">
        <v>56</v>
      </c>
      <c r="J4" s="22" t="s">
        <v>55</v>
      </c>
    </row>
    <row r="5" spans="1:16">
      <c r="I5" s="24" t="s">
        <v>57</v>
      </c>
      <c r="J5" s="25" t="s">
        <v>58</v>
      </c>
    </row>
    <row r="11" spans="1:16" ht="12.75" customHeight="1">
      <c r="A11" s="15" t="str">
        <f t="shared" ref="A11:A74" si="0">P11</f>
        <v> PZ 6.309 </v>
      </c>
      <c r="B11" s="8" t="str">
        <f t="shared" ref="B11:B74" si="1">IF(H11=INT(H11),"I","II")</f>
        <v>I</v>
      </c>
      <c r="C11" s="15">
        <f t="shared" ref="C11:C74" si="2">1*G11</f>
        <v>14718.26</v>
      </c>
      <c r="D11" t="str">
        <f t="shared" ref="D11:D74" si="3">VLOOKUP(F11,I$1:J$5,2,FALSE)</f>
        <v>vis</v>
      </c>
      <c r="E11">
        <f>VLOOKUP(C11,Active!C$21:E$966,3,FALSE)</f>
        <v>-80272.009949925297</v>
      </c>
      <c r="F11" s="8" t="s">
        <v>57</v>
      </c>
      <c r="G11" t="str">
        <f t="shared" ref="G11:G74" si="4">MID(I11,3,LEN(I11)-3)</f>
        <v>14718.26</v>
      </c>
      <c r="H11" s="15">
        <f t="shared" ref="H11:H74" si="5">1*K11</f>
        <v>-80271</v>
      </c>
      <c r="I11" s="26" t="s">
        <v>59</v>
      </c>
      <c r="J11" s="27" t="s">
        <v>60</v>
      </c>
      <c r="K11" s="26">
        <v>-80271</v>
      </c>
      <c r="L11" s="26" t="s">
        <v>61</v>
      </c>
      <c r="M11" s="27" t="s">
        <v>62</v>
      </c>
      <c r="N11" s="27"/>
      <c r="O11" s="28" t="s">
        <v>63</v>
      </c>
      <c r="P11" s="28" t="s">
        <v>64</v>
      </c>
    </row>
    <row r="12" spans="1:16" ht="12.75" customHeight="1">
      <c r="A12" s="15" t="str">
        <f t="shared" si="0"/>
        <v> MVS 11.63 </v>
      </c>
      <c r="B12" s="8" t="str">
        <f t="shared" si="1"/>
        <v>II</v>
      </c>
      <c r="C12" s="15">
        <f t="shared" si="2"/>
        <v>25235.471000000001</v>
      </c>
      <c r="D12" t="str">
        <f t="shared" si="3"/>
        <v>vis</v>
      </c>
      <c r="E12">
        <f>VLOOKUP(C12,Active!C$21:E$966,3,FALSE)</f>
        <v>-57927.146626486225</v>
      </c>
      <c r="F12" s="8" t="s">
        <v>57</v>
      </c>
      <c r="G12" t="str">
        <f t="shared" si="4"/>
        <v>25235.471</v>
      </c>
      <c r="H12" s="15">
        <f t="shared" si="5"/>
        <v>-57926.5</v>
      </c>
      <c r="I12" s="26" t="s">
        <v>65</v>
      </c>
      <c r="J12" s="27" t="s">
        <v>66</v>
      </c>
      <c r="K12" s="26">
        <v>-57926.5</v>
      </c>
      <c r="L12" s="26" t="s">
        <v>67</v>
      </c>
      <c r="M12" s="27" t="s">
        <v>62</v>
      </c>
      <c r="N12" s="27"/>
      <c r="O12" s="28" t="s">
        <v>68</v>
      </c>
      <c r="P12" s="28" t="s">
        <v>69</v>
      </c>
    </row>
    <row r="13" spans="1:16" ht="12.75" customHeight="1">
      <c r="A13" s="15" t="str">
        <f t="shared" si="0"/>
        <v> MVS 11.63 </v>
      </c>
      <c r="B13" s="8" t="str">
        <f t="shared" si="1"/>
        <v>I</v>
      </c>
      <c r="C13" s="15">
        <f t="shared" si="2"/>
        <v>25272.366000000002</v>
      </c>
      <c r="D13" t="str">
        <f t="shared" si="3"/>
        <v>vis</v>
      </c>
      <c r="E13">
        <f>VLOOKUP(C13,Active!C$21:E$966,3,FALSE)</f>
        <v>-57848.75952059681</v>
      </c>
      <c r="F13" s="8" t="s">
        <v>57</v>
      </c>
      <c r="G13" t="str">
        <f t="shared" si="4"/>
        <v>25272.366</v>
      </c>
      <c r="H13" s="15">
        <f t="shared" si="5"/>
        <v>-57848</v>
      </c>
      <c r="I13" s="26" t="s">
        <v>70</v>
      </c>
      <c r="J13" s="27" t="s">
        <v>71</v>
      </c>
      <c r="K13" s="26">
        <v>-57848</v>
      </c>
      <c r="L13" s="26" t="s">
        <v>72</v>
      </c>
      <c r="M13" s="27" t="s">
        <v>62</v>
      </c>
      <c r="N13" s="27"/>
      <c r="O13" s="28" t="s">
        <v>68</v>
      </c>
      <c r="P13" s="28" t="s">
        <v>69</v>
      </c>
    </row>
    <row r="14" spans="1:16" ht="12.75" customHeight="1">
      <c r="A14" s="15" t="str">
        <f t="shared" si="0"/>
        <v> MVS 11.63 </v>
      </c>
      <c r="B14" s="8" t="str">
        <f t="shared" si="1"/>
        <v>I</v>
      </c>
      <c r="C14" s="15">
        <f t="shared" si="2"/>
        <v>25329.345000000001</v>
      </c>
      <c r="D14" t="str">
        <f t="shared" si="3"/>
        <v>vis</v>
      </c>
      <c r="E14">
        <f>VLOOKUP(C14,Active!C$21:E$966,3,FALSE)</f>
        <v>-57727.701954355514</v>
      </c>
      <c r="F14" s="8" t="s">
        <v>57</v>
      </c>
      <c r="G14" t="str">
        <f t="shared" si="4"/>
        <v>25329.345</v>
      </c>
      <c r="H14" s="15">
        <f t="shared" si="5"/>
        <v>-57727</v>
      </c>
      <c r="I14" s="26" t="s">
        <v>73</v>
      </c>
      <c r="J14" s="27" t="s">
        <v>74</v>
      </c>
      <c r="K14" s="26">
        <v>-57727</v>
      </c>
      <c r="L14" s="26" t="s">
        <v>75</v>
      </c>
      <c r="M14" s="27" t="s">
        <v>62</v>
      </c>
      <c r="N14" s="27"/>
      <c r="O14" s="28" t="s">
        <v>68</v>
      </c>
      <c r="P14" s="28" t="s">
        <v>69</v>
      </c>
    </row>
    <row r="15" spans="1:16" ht="12.75" customHeight="1">
      <c r="A15" s="15" t="str">
        <f t="shared" si="0"/>
        <v> MVS 11.63 </v>
      </c>
      <c r="B15" s="8" t="str">
        <f t="shared" si="1"/>
        <v>I</v>
      </c>
      <c r="C15" s="15">
        <f t="shared" si="2"/>
        <v>25502.596000000001</v>
      </c>
      <c r="D15" t="str">
        <f t="shared" si="3"/>
        <v>vis</v>
      </c>
      <c r="E15">
        <f>VLOOKUP(C15,Active!C$21:E$966,3,FALSE)</f>
        <v>-57359.612931928452</v>
      </c>
      <c r="F15" s="8" t="s">
        <v>57</v>
      </c>
      <c r="G15" t="str">
        <f t="shared" si="4"/>
        <v>25502.596</v>
      </c>
      <c r="H15" s="15">
        <f t="shared" si="5"/>
        <v>-57359</v>
      </c>
      <c r="I15" s="26" t="s">
        <v>76</v>
      </c>
      <c r="J15" s="27" t="s">
        <v>77</v>
      </c>
      <c r="K15" s="26">
        <v>-57359</v>
      </c>
      <c r="L15" s="26" t="s">
        <v>78</v>
      </c>
      <c r="M15" s="27" t="s">
        <v>62</v>
      </c>
      <c r="N15" s="27"/>
      <c r="O15" s="28" t="s">
        <v>68</v>
      </c>
      <c r="P15" s="28" t="s">
        <v>69</v>
      </c>
    </row>
    <row r="16" spans="1:16" ht="12.75" customHeight="1">
      <c r="A16" s="15" t="str">
        <f t="shared" si="0"/>
        <v> MVS 11.63 </v>
      </c>
      <c r="B16" s="8" t="str">
        <f t="shared" si="1"/>
        <v>II</v>
      </c>
      <c r="C16" s="15">
        <f t="shared" si="2"/>
        <v>25622.406999999999</v>
      </c>
      <c r="D16" t="str">
        <f t="shared" si="3"/>
        <v>vis</v>
      </c>
      <c r="E16">
        <f>VLOOKUP(C16,Active!C$21:E$966,3,FALSE)</f>
        <v>-57105.062517408434</v>
      </c>
      <c r="F16" s="8" t="s">
        <v>57</v>
      </c>
      <c r="G16" t="str">
        <f t="shared" si="4"/>
        <v>25622.407</v>
      </c>
      <c r="H16" s="15">
        <f t="shared" si="5"/>
        <v>-57104.5</v>
      </c>
      <c r="I16" s="26" t="s">
        <v>79</v>
      </c>
      <c r="J16" s="27" t="s">
        <v>80</v>
      </c>
      <c r="K16" s="26">
        <v>-57104.5</v>
      </c>
      <c r="L16" s="26" t="s">
        <v>81</v>
      </c>
      <c r="M16" s="27" t="s">
        <v>62</v>
      </c>
      <c r="N16" s="27"/>
      <c r="O16" s="28" t="s">
        <v>68</v>
      </c>
      <c r="P16" s="28" t="s">
        <v>69</v>
      </c>
    </row>
    <row r="17" spans="1:16" ht="12.75" customHeight="1">
      <c r="A17" s="15" t="str">
        <f t="shared" si="0"/>
        <v> MVS 11.63 </v>
      </c>
      <c r="B17" s="8" t="str">
        <f t="shared" si="1"/>
        <v>I</v>
      </c>
      <c r="C17" s="15">
        <f t="shared" si="2"/>
        <v>25643.373</v>
      </c>
      <c r="D17" t="str">
        <f t="shared" si="3"/>
        <v>vis</v>
      </c>
      <c r="E17">
        <f>VLOOKUP(C17,Active!C$21:E$966,3,FALSE)</f>
        <v>-57060.518160122148</v>
      </c>
      <c r="F17" s="8" t="s">
        <v>57</v>
      </c>
      <c r="G17" t="str">
        <f t="shared" si="4"/>
        <v>25643.373</v>
      </c>
      <c r="H17" s="15">
        <f t="shared" si="5"/>
        <v>-57060</v>
      </c>
      <c r="I17" s="26" t="s">
        <v>82</v>
      </c>
      <c r="J17" s="27" t="s">
        <v>83</v>
      </c>
      <c r="K17" s="26">
        <v>-57060</v>
      </c>
      <c r="L17" s="26" t="s">
        <v>84</v>
      </c>
      <c r="M17" s="27" t="s">
        <v>62</v>
      </c>
      <c r="N17" s="27"/>
      <c r="O17" s="28" t="s">
        <v>68</v>
      </c>
      <c r="P17" s="28" t="s">
        <v>69</v>
      </c>
    </row>
    <row r="18" spans="1:16" ht="12.75" customHeight="1">
      <c r="A18" s="15" t="str">
        <f t="shared" si="0"/>
        <v> MVS 11.63 </v>
      </c>
      <c r="B18" s="8" t="str">
        <f t="shared" si="1"/>
        <v>I</v>
      </c>
      <c r="C18" s="15">
        <f t="shared" si="2"/>
        <v>25649.456999999999</v>
      </c>
      <c r="D18" t="str">
        <f t="shared" si="3"/>
        <v>vis</v>
      </c>
      <c r="E18">
        <f>VLOOKUP(C18,Active!C$21:E$966,3,FALSE)</f>
        <v>-57047.59209555429</v>
      </c>
      <c r="F18" s="8" t="s">
        <v>57</v>
      </c>
      <c r="G18" t="str">
        <f t="shared" si="4"/>
        <v>25649.457</v>
      </c>
      <c r="H18" s="15">
        <f t="shared" si="5"/>
        <v>-57047</v>
      </c>
      <c r="I18" s="26" t="s">
        <v>85</v>
      </c>
      <c r="J18" s="27" t="s">
        <v>86</v>
      </c>
      <c r="K18" s="26">
        <v>-57047</v>
      </c>
      <c r="L18" s="26" t="s">
        <v>87</v>
      </c>
      <c r="M18" s="27" t="s">
        <v>62</v>
      </c>
      <c r="N18" s="27"/>
      <c r="O18" s="28" t="s">
        <v>68</v>
      </c>
      <c r="P18" s="28" t="s">
        <v>69</v>
      </c>
    </row>
    <row r="19" spans="1:16" ht="12.75" customHeight="1">
      <c r="A19" s="15" t="str">
        <f t="shared" si="0"/>
        <v> MVS 11.63 </v>
      </c>
      <c r="B19" s="8" t="str">
        <f t="shared" si="1"/>
        <v>I</v>
      </c>
      <c r="C19" s="15">
        <f t="shared" si="2"/>
        <v>25651.38</v>
      </c>
      <c r="D19" t="str">
        <f t="shared" si="3"/>
        <v>vis</v>
      </c>
      <c r="E19">
        <f>VLOOKUP(C19,Active!C$21:E$966,3,FALSE)</f>
        <v>-57043.506490333377</v>
      </c>
      <c r="F19" s="8" t="s">
        <v>57</v>
      </c>
      <c r="G19" t="str">
        <f t="shared" si="4"/>
        <v>25651.380</v>
      </c>
      <c r="H19" s="15">
        <f t="shared" si="5"/>
        <v>-57043</v>
      </c>
      <c r="I19" s="26" t="s">
        <v>88</v>
      </c>
      <c r="J19" s="27" t="s">
        <v>89</v>
      </c>
      <c r="K19" s="26">
        <v>-57043</v>
      </c>
      <c r="L19" s="26" t="s">
        <v>90</v>
      </c>
      <c r="M19" s="27" t="s">
        <v>62</v>
      </c>
      <c r="N19" s="27"/>
      <c r="O19" s="28" t="s">
        <v>68</v>
      </c>
      <c r="P19" s="28" t="s">
        <v>69</v>
      </c>
    </row>
    <row r="20" spans="1:16" ht="12.75" customHeight="1">
      <c r="A20" s="15" t="str">
        <f t="shared" si="0"/>
        <v> MVS 11.63 </v>
      </c>
      <c r="B20" s="8" t="str">
        <f t="shared" si="1"/>
        <v>I</v>
      </c>
      <c r="C20" s="15">
        <f t="shared" si="2"/>
        <v>25652.292000000001</v>
      </c>
      <c r="D20" t="str">
        <f t="shared" si="3"/>
        <v>vis</v>
      </c>
      <c r="E20">
        <f>VLOOKUP(C20,Active!C$21:E$966,3,FALSE)</f>
        <v>-57041.568855408019</v>
      </c>
      <c r="F20" s="8" t="s">
        <v>57</v>
      </c>
      <c r="G20" t="str">
        <f t="shared" si="4"/>
        <v>25652.292</v>
      </c>
      <c r="H20" s="15">
        <f t="shared" si="5"/>
        <v>-57041</v>
      </c>
      <c r="I20" s="26" t="s">
        <v>91</v>
      </c>
      <c r="J20" s="27" t="s">
        <v>92</v>
      </c>
      <c r="K20" s="26">
        <v>-57041</v>
      </c>
      <c r="L20" s="26" t="s">
        <v>93</v>
      </c>
      <c r="M20" s="27" t="s">
        <v>62</v>
      </c>
      <c r="N20" s="27"/>
      <c r="O20" s="28" t="s">
        <v>68</v>
      </c>
      <c r="P20" s="28" t="s">
        <v>69</v>
      </c>
    </row>
    <row r="21" spans="1:16" ht="12.75" customHeight="1">
      <c r="A21" s="15" t="str">
        <f t="shared" si="0"/>
        <v> MVS 11.63 </v>
      </c>
      <c r="B21" s="8" t="str">
        <f t="shared" si="1"/>
        <v>II</v>
      </c>
      <c r="C21" s="15">
        <f t="shared" si="2"/>
        <v>25671.355</v>
      </c>
      <c r="D21" t="str">
        <f t="shared" si="3"/>
        <v>vis</v>
      </c>
      <c r="E21">
        <f>VLOOKUP(C21,Active!C$21:E$966,3,FALSE)</f>
        <v>-57001.06761134867</v>
      </c>
      <c r="F21" s="8" t="s">
        <v>57</v>
      </c>
      <c r="G21" t="str">
        <f t="shared" si="4"/>
        <v>25671.355</v>
      </c>
      <c r="H21" s="15">
        <f t="shared" si="5"/>
        <v>-57000.5</v>
      </c>
      <c r="I21" s="26" t="s">
        <v>94</v>
      </c>
      <c r="J21" s="27" t="s">
        <v>95</v>
      </c>
      <c r="K21" s="26">
        <v>-57000.5</v>
      </c>
      <c r="L21" s="26" t="s">
        <v>93</v>
      </c>
      <c r="M21" s="27" t="s">
        <v>62</v>
      </c>
      <c r="N21" s="27"/>
      <c r="O21" s="28" t="s">
        <v>68</v>
      </c>
      <c r="P21" s="28" t="s">
        <v>69</v>
      </c>
    </row>
    <row r="22" spans="1:16" ht="12.75" customHeight="1">
      <c r="A22" s="15" t="str">
        <f t="shared" si="0"/>
        <v> MVS 11.63 </v>
      </c>
      <c r="B22" s="8" t="str">
        <f t="shared" si="1"/>
        <v>II</v>
      </c>
      <c r="C22" s="15">
        <f t="shared" si="2"/>
        <v>25672.328000000001</v>
      </c>
      <c r="D22" t="str">
        <f t="shared" si="3"/>
        <v>vis</v>
      </c>
      <c r="E22">
        <f>VLOOKUP(C22,Active!C$21:E$966,3,FALSE)</f>
        <v>-56999.000375841679</v>
      </c>
      <c r="F22" s="8" t="s">
        <v>57</v>
      </c>
      <c r="G22" t="str">
        <f t="shared" si="4"/>
        <v>25672.328</v>
      </c>
      <c r="H22" s="15">
        <f t="shared" si="5"/>
        <v>-56998.5</v>
      </c>
      <c r="I22" s="26" t="s">
        <v>96</v>
      </c>
      <c r="J22" s="27" t="s">
        <v>97</v>
      </c>
      <c r="K22" s="26">
        <v>-56998.5</v>
      </c>
      <c r="L22" s="26" t="s">
        <v>98</v>
      </c>
      <c r="M22" s="27" t="s">
        <v>62</v>
      </c>
      <c r="N22" s="27"/>
      <c r="O22" s="28" t="s">
        <v>68</v>
      </c>
      <c r="P22" s="28" t="s">
        <v>69</v>
      </c>
    </row>
    <row r="23" spans="1:16" ht="12.75" customHeight="1">
      <c r="A23" s="15" t="str">
        <f t="shared" si="0"/>
        <v> MVS 11.63 </v>
      </c>
      <c r="B23" s="8" t="str">
        <f t="shared" si="1"/>
        <v>I</v>
      </c>
      <c r="C23" s="15">
        <f t="shared" si="2"/>
        <v>26633.625</v>
      </c>
      <c r="D23" t="str">
        <f t="shared" si="3"/>
        <v>vis</v>
      </c>
      <c r="E23">
        <f>VLOOKUP(C23,Active!C$21:E$966,3,FALSE)</f>
        <v>-54956.629059127386</v>
      </c>
      <c r="F23" s="8" t="s">
        <v>57</v>
      </c>
      <c r="G23" t="str">
        <f t="shared" si="4"/>
        <v>26633.625</v>
      </c>
      <c r="H23" s="15">
        <f t="shared" si="5"/>
        <v>-54956</v>
      </c>
      <c r="I23" s="26" t="s">
        <v>99</v>
      </c>
      <c r="J23" s="27" t="s">
        <v>100</v>
      </c>
      <c r="K23" s="26">
        <v>-54956</v>
      </c>
      <c r="L23" s="26" t="s">
        <v>101</v>
      </c>
      <c r="M23" s="27" t="s">
        <v>62</v>
      </c>
      <c r="N23" s="27"/>
      <c r="O23" s="28" t="s">
        <v>68</v>
      </c>
      <c r="P23" s="28" t="s">
        <v>69</v>
      </c>
    </row>
    <row r="24" spans="1:16" ht="12.75" customHeight="1">
      <c r="A24" s="15" t="str">
        <f t="shared" si="0"/>
        <v> MVS 11.63 </v>
      </c>
      <c r="B24" s="8" t="str">
        <f t="shared" si="1"/>
        <v>I</v>
      </c>
      <c r="C24" s="15">
        <f t="shared" si="2"/>
        <v>28127.525000000001</v>
      </c>
      <c r="D24" t="str">
        <f t="shared" si="3"/>
        <v>vis</v>
      </c>
      <c r="E24">
        <f>VLOOKUP(C24,Active!C$21:E$966,3,FALSE)</f>
        <v>-51782.689569001566</v>
      </c>
      <c r="F24" s="8" t="s">
        <v>57</v>
      </c>
      <c r="G24" t="str">
        <f t="shared" si="4"/>
        <v>28127.525</v>
      </c>
      <c r="H24" s="15">
        <f t="shared" si="5"/>
        <v>-51782</v>
      </c>
      <c r="I24" s="26" t="s">
        <v>102</v>
      </c>
      <c r="J24" s="27" t="s">
        <v>103</v>
      </c>
      <c r="K24" s="26">
        <v>-51782</v>
      </c>
      <c r="L24" s="26" t="s">
        <v>104</v>
      </c>
      <c r="M24" s="27" t="s">
        <v>62</v>
      </c>
      <c r="N24" s="27"/>
      <c r="O24" s="28" t="s">
        <v>68</v>
      </c>
      <c r="P24" s="28" t="s">
        <v>69</v>
      </c>
    </row>
    <row r="25" spans="1:16" ht="12.75" customHeight="1">
      <c r="A25" s="15" t="str">
        <f t="shared" si="0"/>
        <v> PZ 6.309 </v>
      </c>
      <c r="B25" s="8" t="str">
        <f t="shared" si="1"/>
        <v>II</v>
      </c>
      <c r="C25" s="15">
        <f t="shared" si="2"/>
        <v>29306.34</v>
      </c>
      <c r="D25" t="str">
        <f t="shared" si="3"/>
        <v>vis</v>
      </c>
      <c r="E25">
        <f>VLOOKUP(C25,Active!C$21:E$966,3,FALSE)</f>
        <v>-49278.17957499082</v>
      </c>
      <c r="F25" s="8" t="s">
        <v>57</v>
      </c>
      <c r="G25" t="str">
        <f t="shared" si="4"/>
        <v>29306.34</v>
      </c>
      <c r="H25" s="15">
        <f t="shared" si="5"/>
        <v>-49277.5</v>
      </c>
      <c r="I25" s="26" t="s">
        <v>105</v>
      </c>
      <c r="J25" s="27" t="s">
        <v>106</v>
      </c>
      <c r="K25" s="26">
        <v>-49277.5</v>
      </c>
      <c r="L25" s="26" t="s">
        <v>107</v>
      </c>
      <c r="M25" s="27" t="s">
        <v>62</v>
      </c>
      <c r="N25" s="27"/>
      <c r="O25" s="28" t="s">
        <v>63</v>
      </c>
      <c r="P25" s="28" t="s">
        <v>64</v>
      </c>
    </row>
    <row r="26" spans="1:16" ht="12.75" customHeight="1">
      <c r="A26" s="15" t="str">
        <f t="shared" si="0"/>
        <v> PZ 6.309 </v>
      </c>
      <c r="B26" s="8" t="str">
        <f t="shared" si="1"/>
        <v>II</v>
      </c>
      <c r="C26" s="15">
        <f t="shared" si="2"/>
        <v>30079.23</v>
      </c>
      <c r="D26" t="str">
        <f t="shared" si="3"/>
        <v>vis</v>
      </c>
      <c r="E26">
        <f>VLOOKUP(C26,Active!C$21:E$966,3,FALSE)</f>
        <v>-47636.097713739502</v>
      </c>
      <c r="F26" s="8" t="s">
        <v>57</v>
      </c>
      <c r="G26" t="str">
        <f t="shared" si="4"/>
        <v>30079.23</v>
      </c>
      <c r="H26" s="15">
        <f t="shared" si="5"/>
        <v>-47635.5</v>
      </c>
      <c r="I26" s="26" t="s">
        <v>108</v>
      </c>
      <c r="J26" s="27" t="s">
        <v>109</v>
      </c>
      <c r="K26" s="26">
        <v>-47635.5</v>
      </c>
      <c r="L26" s="26" t="s">
        <v>110</v>
      </c>
      <c r="M26" s="27" t="s">
        <v>62</v>
      </c>
      <c r="N26" s="27"/>
      <c r="O26" s="28" t="s">
        <v>63</v>
      </c>
      <c r="P26" s="28" t="s">
        <v>64</v>
      </c>
    </row>
    <row r="27" spans="1:16" ht="12.75" customHeight="1">
      <c r="A27" s="15" t="str">
        <f t="shared" si="0"/>
        <v> MVS 11.63 </v>
      </c>
      <c r="B27" s="8" t="str">
        <f t="shared" si="1"/>
        <v>I</v>
      </c>
      <c r="C27" s="15">
        <f t="shared" si="2"/>
        <v>30705.538</v>
      </c>
      <c r="D27" t="str">
        <f t="shared" si="3"/>
        <v>vis</v>
      </c>
      <c r="E27">
        <f>VLOOKUP(C27,Active!C$21:E$966,3,FALSE)</f>
        <v>-46305.443925546366</v>
      </c>
      <c r="F27" s="8" t="s">
        <v>57</v>
      </c>
      <c r="G27" t="str">
        <f t="shared" si="4"/>
        <v>30705.538</v>
      </c>
      <c r="H27" s="15">
        <f t="shared" si="5"/>
        <v>-46305</v>
      </c>
      <c r="I27" s="26" t="s">
        <v>111</v>
      </c>
      <c r="J27" s="27" t="s">
        <v>112</v>
      </c>
      <c r="K27" s="26">
        <v>-46305</v>
      </c>
      <c r="L27" s="26" t="s">
        <v>113</v>
      </c>
      <c r="M27" s="27" t="s">
        <v>62</v>
      </c>
      <c r="N27" s="27"/>
      <c r="O27" s="28" t="s">
        <v>68</v>
      </c>
      <c r="P27" s="28" t="s">
        <v>69</v>
      </c>
    </row>
    <row r="28" spans="1:16" ht="12.75" customHeight="1">
      <c r="A28" s="15" t="str">
        <f t="shared" si="0"/>
        <v> MVS 11.63 </v>
      </c>
      <c r="B28" s="8" t="str">
        <f t="shared" si="1"/>
        <v>I</v>
      </c>
      <c r="C28" s="15">
        <f t="shared" si="2"/>
        <v>33570.580999999998</v>
      </c>
      <c r="D28" t="str">
        <f t="shared" si="3"/>
        <v>vis</v>
      </c>
      <c r="E28">
        <f>VLOOKUP(C28,Active!C$21:E$966,3,FALSE)</f>
        <v>-40218.374430527605</v>
      </c>
      <c r="F28" s="8" t="s">
        <v>57</v>
      </c>
      <c r="G28" t="str">
        <f t="shared" si="4"/>
        <v>33570.581</v>
      </c>
      <c r="H28" s="15">
        <f t="shared" si="5"/>
        <v>-40218</v>
      </c>
      <c r="I28" s="26" t="s">
        <v>114</v>
      </c>
      <c r="J28" s="27" t="s">
        <v>115</v>
      </c>
      <c r="K28" s="26">
        <v>-40218</v>
      </c>
      <c r="L28" s="26" t="s">
        <v>116</v>
      </c>
      <c r="M28" s="27" t="s">
        <v>62</v>
      </c>
      <c r="N28" s="27"/>
      <c r="O28" s="28" t="s">
        <v>68</v>
      </c>
      <c r="P28" s="28" t="s">
        <v>69</v>
      </c>
    </row>
    <row r="29" spans="1:16" ht="12.75" customHeight="1">
      <c r="A29" s="15" t="str">
        <f t="shared" si="0"/>
        <v> MVS 11.63 </v>
      </c>
      <c r="B29" s="8" t="str">
        <f t="shared" si="1"/>
        <v>I</v>
      </c>
      <c r="C29" s="15">
        <f t="shared" si="2"/>
        <v>33922.629000000001</v>
      </c>
      <c r="D29" t="str">
        <f t="shared" si="3"/>
        <v>vis</v>
      </c>
      <c r="E29">
        <f>VLOOKUP(C29,Active!C$21:E$966,3,FALSE)</f>
        <v>-39470.4133557436</v>
      </c>
      <c r="F29" s="8" t="s">
        <v>57</v>
      </c>
      <c r="G29" t="str">
        <f t="shared" si="4"/>
        <v>33922.629</v>
      </c>
      <c r="H29" s="15">
        <f t="shared" si="5"/>
        <v>-39470</v>
      </c>
      <c r="I29" s="26" t="s">
        <v>117</v>
      </c>
      <c r="J29" s="27" t="s">
        <v>118</v>
      </c>
      <c r="K29" s="26">
        <v>-39470</v>
      </c>
      <c r="L29" s="26" t="s">
        <v>119</v>
      </c>
      <c r="M29" s="27" t="s">
        <v>62</v>
      </c>
      <c r="N29" s="27"/>
      <c r="O29" s="28" t="s">
        <v>68</v>
      </c>
      <c r="P29" s="28" t="s">
        <v>69</v>
      </c>
    </row>
    <row r="30" spans="1:16" ht="12.75" customHeight="1">
      <c r="A30" s="15" t="str">
        <f t="shared" si="0"/>
        <v> MVS 11.63 </v>
      </c>
      <c r="B30" s="8" t="str">
        <f t="shared" si="1"/>
        <v>II</v>
      </c>
      <c r="C30" s="15">
        <f t="shared" si="2"/>
        <v>35757.625999999997</v>
      </c>
      <c r="D30" t="str">
        <f t="shared" si="3"/>
        <v>vis</v>
      </c>
      <c r="E30">
        <f>VLOOKUP(C30,Active!C$21:E$966,3,FALSE)</f>
        <v>-35571.779282136005</v>
      </c>
      <c r="F30" s="8" t="s">
        <v>57</v>
      </c>
      <c r="G30" t="str">
        <f t="shared" si="4"/>
        <v>35757.626</v>
      </c>
      <c r="H30" s="15">
        <f t="shared" si="5"/>
        <v>-35571.5</v>
      </c>
      <c r="I30" s="26" t="s">
        <v>120</v>
      </c>
      <c r="J30" s="27" t="s">
        <v>121</v>
      </c>
      <c r="K30" s="26">
        <v>-35571.5</v>
      </c>
      <c r="L30" s="26" t="s">
        <v>122</v>
      </c>
      <c r="M30" s="27" t="s">
        <v>62</v>
      </c>
      <c r="N30" s="27"/>
      <c r="O30" s="28" t="s">
        <v>68</v>
      </c>
      <c r="P30" s="28" t="s">
        <v>69</v>
      </c>
    </row>
    <row r="31" spans="1:16" ht="12.75" customHeight="1">
      <c r="A31" s="15" t="str">
        <f t="shared" si="0"/>
        <v> MVS 11.63 </v>
      </c>
      <c r="B31" s="8" t="str">
        <f t="shared" si="1"/>
        <v>I</v>
      </c>
      <c r="C31" s="15">
        <f t="shared" si="2"/>
        <v>36114.624000000003</v>
      </c>
      <c r="D31" t="str">
        <f t="shared" si="3"/>
        <v>vis</v>
      </c>
      <c r="E31">
        <f>VLOOKUP(C31,Active!C$21:E$966,3,FALSE)</f>
        <v>-34813.301438842638</v>
      </c>
      <c r="F31" s="8" t="s">
        <v>57</v>
      </c>
      <c r="G31" t="str">
        <f t="shared" si="4"/>
        <v>36114.624</v>
      </c>
      <c r="H31" s="15">
        <f t="shared" si="5"/>
        <v>-34813</v>
      </c>
      <c r="I31" s="26" t="s">
        <v>123</v>
      </c>
      <c r="J31" s="27" t="s">
        <v>124</v>
      </c>
      <c r="K31" s="26">
        <v>-34813</v>
      </c>
      <c r="L31" s="26" t="s">
        <v>125</v>
      </c>
      <c r="M31" s="27" t="s">
        <v>62</v>
      </c>
      <c r="N31" s="27"/>
      <c r="O31" s="28" t="s">
        <v>68</v>
      </c>
      <c r="P31" s="28" t="s">
        <v>69</v>
      </c>
    </row>
    <row r="32" spans="1:16" ht="12.75" customHeight="1">
      <c r="A32" s="15" t="str">
        <f t="shared" si="0"/>
        <v> MVS 11.63 </v>
      </c>
      <c r="B32" s="8" t="str">
        <f t="shared" si="1"/>
        <v>I</v>
      </c>
      <c r="C32" s="15">
        <f t="shared" si="2"/>
        <v>36163.563000000002</v>
      </c>
      <c r="D32" t="str">
        <f t="shared" si="3"/>
        <v>vis</v>
      </c>
      <c r="E32">
        <f>VLOOKUP(C32,Active!C$21:E$966,3,FALSE)</f>
        <v>-34709.325654180167</v>
      </c>
      <c r="F32" s="8" t="s">
        <v>57</v>
      </c>
      <c r="G32" t="str">
        <f t="shared" si="4"/>
        <v>36163.563</v>
      </c>
      <c r="H32" s="15">
        <f t="shared" si="5"/>
        <v>-34709</v>
      </c>
      <c r="I32" s="26" t="s">
        <v>126</v>
      </c>
      <c r="J32" s="27" t="s">
        <v>127</v>
      </c>
      <c r="K32" s="26">
        <v>-34709</v>
      </c>
      <c r="L32" s="26" t="s">
        <v>128</v>
      </c>
      <c r="M32" s="27" t="s">
        <v>62</v>
      </c>
      <c r="N32" s="27"/>
      <c r="O32" s="28" t="s">
        <v>68</v>
      </c>
      <c r="P32" s="28" t="s">
        <v>69</v>
      </c>
    </row>
    <row r="33" spans="1:16" ht="12.75" customHeight="1">
      <c r="A33" s="15" t="str">
        <f t="shared" si="0"/>
        <v> MVS 11.63 </v>
      </c>
      <c r="B33" s="8" t="str">
        <f t="shared" si="1"/>
        <v>I</v>
      </c>
      <c r="C33" s="15">
        <f t="shared" si="2"/>
        <v>36607.408000000003</v>
      </c>
      <c r="D33" t="str">
        <f t="shared" si="3"/>
        <v>vis</v>
      </c>
      <c r="E33">
        <f>VLOOKUP(C33,Active!C$21:E$966,3,FALSE)</f>
        <v>-33766.332700839987</v>
      </c>
      <c r="F33" s="8" t="s">
        <v>57</v>
      </c>
      <c r="G33" t="str">
        <f t="shared" si="4"/>
        <v>36607.408</v>
      </c>
      <c r="H33" s="15">
        <f t="shared" si="5"/>
        <v>-33766</v>
      </c>
      <c r="I33" s="26" t="s">
        <v>129</v>
      </c>
      <c r="J33" s="27" t="s">
        <v>130</v>
      </c>
      <c r="K33" s="26">
        <v>-33766</v>
      </c>
      <c r="L33" s="26" t="s">
        <v>131</v>
      </c>
      <c r="M33" s="27" t="s">
        <v>62</v>
      </c>
      <c r="N33" s="27"/>
      <c r="O33" s="28" t="s">
        <v>68</v>
      </c>
      <c r="P33" s="28" t="s">
        <v>69</v>
      </c>
    </row>
    <row r="34" spans="1:16" ht="12.75" customHeight="1">
      <c r="A34" s="15" t="str">
        <f t="shared" si="0"/>
        <v> MVS 11.63 </v>
      </c>
      <c r="B34" s="8" t="str">
        <f t="shared" si="1"/>
        <v>II</v>
      </c>
      <c r="C34" s="15">
        <f t="shared" si="2"/>
        <v>37588.610999999997</v>
      </c>
      <c r="D34" t="str">
        <f t="shared" si="3"/>
        <v>vis</v>
      </c>
      <c r="E34">
        <f>VLOOKUP(C34,Active!C$21:E$966,3,FALSE)</f>
        <v>-31681.66910252022</v>
      </c>
      <c r="F34" s="8" t="s">
        <v>57</v>
      </c>
      <c r="G34" t="str">
        <f t="shared" si="4"/>
        <v>37588.611</v>
      </c>
      <c r="H34" s="15">
        <f t="shared" si="5"/>
        <v>-31681.5</v>
      </c>
      <c r="I34" s="26" t="s">
        <v>132</v>
      </c>
      <c r="J34" s="27" t="s">
        <v>133</v>
      </c>
      <c r="K34" s="26">
        <v>-31681.5</v>
      </c>
      <c r="L34" s="26" t="s">
        <v>134</v>
      </c>
      <c r="M34" s="27" t="s">
        <v>62</v>
      </c>
      <c r="N34" s="27"/>
      <c r="O34" s="28" t="s">
        <v>68</v>
      </c>
      <c r="P34" s="28" t="s">
        <v>69</v>
      </c>
    </row>
    <row r="35" spans="1:16" ht="12.75" customHeight="1">
      <c r="A35" s="15" t="str">
        <f t="shared" si="0"/>
        <v> MVS 11.63 </v>
      </c>
      <c r="B35" s="8" t="str">
        <f t="shared" si="1"/>
        <v>I</v>
      </c>
      <c r="C35" s="15">
        <f t="shared" si="2"/>
        <v>39531.337</v>
      </c>
      <c r="D35" t="str">
        <f t="shared" si="3"/>
        <v>vis</v>
      </c>
      <c r="E35">
        <f>VLOOKUP(C35,Active!C$21:E$966,3,FALSE)</f>
        <v>-27554.154027954202</v>
      </c>
      <c r="F35" s="8" t="s">
        <v>57</v>
      </c>
      <c r="G35" t="str">
        <f t="shared" si="4"/>
        <v>39531.337</v>
      </c>
      <c r="H35" s="15">
        <f t="shared" si="5"/>
        <v>-27554</v>
      </c>
      <c r="I35" s="26" t="s">
        <v>135</v>
      </c>
      <c r="J35" s="27" t="s">
        <v>136</v>
      </c>
      <c r="K35" s="26">
        <v>-27554</v>
      </c>
      <c r="L35" s="26" t="s">
        <v>137</v>
      </c>
      <c r="M35" s="27" t="s">
        <v>62</v>
      </c>
      <c r="N35" s="27"/>
      <c r="O35" s="28" t="s">
        <v>68</v>
      </c>
      <c r="P35" s="28" t="s">
        <v>69</v>
      </c>
    </row>
    <row r="36" spans="1:16" ht="12.75" customHeight="1">
      <c r="A36" s="15" t="str">
        <f t="shared" si="0"/>
        <v> MVS 11.63 </v>
      </c>
      <c r="B36" s="8" t="str">
        <f t="shared" si="1"/>
        <v>I</v>
      </c>
      <c r="C36" s="15">
        <f t="shared" si="2"/>
        <v>39876.360999999997</v>
      </c>
      <c r="D36" t="str">
        <f t="shared" si="3"/>
        <v>vis</v>
      </c>
      <c r="E36">
        <f>VLOOKUP(C36,Active!C$21:E$966,3,FALSE)</f>
        <v>-26821.116141454997</v>
      </c>
      <c r="F36" s="8" t="s">
        <v>57</v>
      </c>
      <c r="G36" t="str">
        <f t="shared" si="4"/>
        <v>39876.361</v>
      </c>
      <c r="H36" s="15">
        <f t="shared" si="5"/>
        <v>-26821</v>
      </c>
      <c r="I36" s="26" t="s">
        <v>138</v>
      </c>
      <c r="J36" s="27" t="s">
        <v>139</v>
      </c>
      <c r="K36" s="26">
        <v>-26821</v>
      </c>
      <c r="L36" s="26" t="s">
        <v>140</v>
      </c>
      <c r="M36" s="27" t="s">
        <v>62</v>
      </c>
      <c r="N36" s="27"/>
      <c r="O36" s="28" t="s">
        <v>68</v>
      </c>
      <c r="P36" s="28" t="s">
        <v>69</v>
      </c>
    </row>
    <row r="37" spans="1:16" ht="12.75" customHeight="1">
      <c r="A37" s="15" t="str">
        <f t="shared" si="0"/>
        <v> AVSJ 14.13 </v>
      </c>
      <c r="B37" s="8" t="str">
        <f t="shared" si="1"/>
        <v>I</v>
      </c>
      <c r="C37" s="15">
        <f t="shared" si="2"/>
        <v>43069.913999999997</v>
      </c>
      <c r="D37" t="str">
        <f t="shared" si="3"/>
        <v>vis</v>
      </c>
      <c r="E37">
        <f>VLOOKUP(C37,Active!C$21:E$966,3,FALSE)</f>
        <v>-20036.094399363978</v>
      </c>
      <c r="F37" s="8" t="s">
        <v>57</v>
      </c>
      <c r="G37" t="str">
        <f t="shared" si="4"/>
        <v>43069.914</v>
      </c>
      <c r="H37" s="15">
        <f t="shared" si="5"/>
        <v>-20036</v>
      </c>
      <c r="I37" s="26" t="s">
        <v>141</v>
      </c>
      <c r="J37" s="27" t="s">
        <v>142</v>
      </c>
      <c r="K37" s="26">
        <v>-20036</v>
      </c>
      <c r="L37" s="26" t="s">
        <v>143</v>
      </c>
      <c r="M37" s="27" t="s">
        <v>144</v>
      </c>
      <c r="N37" s="27"/>
      <c r="O37" s="28" t="s">
        <v>145</v>
      </c>
      <c r="P37" s="28" t="s">
        <v>146</v>
      </c>
    </row>
    <row r="38" spans="1:16" ht="12.75" customHeight="1">
      <c r="A38" s="15" t="str">
        <f t="shared" si="0"/>
        <v> AVSJ 14.13 </v>
      </c>
      <c r="B38" s="8" t="str">
        <f t="shared" si="1"/>
        <v>II</v>
      </c>
      <c r="C38" s="15">
        <f t="shared" si="2"/>
        <v>43083.794000000002</v>
      </c>
      <c r="D38" t="str">
        <f t="shared" si="3"/>
        <v>vis</v>
      </c>
      <c r="E38">
        <f>VLOOKUP(C38,Active!C$21:E$966,3,FALSE)</f>
        <v>-20006.604955543804</v>
      </c>
      <c r="F38" s="8" t="s">
        <v>57</v>
      </c>
      <c r="G38" t="str">
        <f t="shared" si="4"/>
        <v>43083.794</v>
      </c>
      <c r="H38" s="15">
        <f t="shared" si="5"/>
        <v>-20006.5</v>
      </c>
      <c r="I38" s="26" t="s">
        <v>147</v>
      </c>
      <c r="J38" s="27" t="s">
        <v>148</v>
      </c>
      <c r="K38" s="26">
        <v>-20006.5</v>
      </c>
      <c r="L38" s="26" t="s">
        <v>149</v>
      </c>
      <c r="M38" s="27" t="s">
        <v>144</v>
      </c>
      <c r="N38" s="27"/>
      <c r="O38" s="28" t="s">
        <v>145</v>
      </c>
      <c r="P38" s="28" t="s">
        <v>146</v>
      </c>
    </row>
    <row r="39" spans="1:16" ht="12.75" customHeight="1">
      <c r="A39" s="15" t="str">
        <f t="shared" si="0"/>
        <v> AVSJ 14.13 </v>
      </c>
      <c r="B39" s="8" t="str">
        <f t="shared" si="1"/>
        <v>II</v>
      </c>
      <c r="C39" s="15">
        <f t="shared" si="2"/>
        <v>43100.728999999999</v>
      </c>
      <c r="D39" t="str">
        <f t="shared" si="3"/>
        <v>vis</v>
      </c>
      <c r="E39">
        <f>VLOOKUP(C39,Active!C$21:E$966,3,FALSE)</f>
        <v>-19970.624859643627</v>
      </c>
      <c r="F39" s="8" t="s">
        <v>57</v>
      </c>
      <c r="G39" t="str">
        <f t="shared" si="4"/>
        <v>43100.729</v>
      </c>
      <c r="H39" s="15">
        <f t="shared" si="5"/>
        <v>-19970.5</v>
      </c>
      <c r="I39" s="26" t="s">
        <v>150</v>
      </c>
      <c r="J39" s="27" t="s">
        <v>151</v>
      </c>
      <c r="K39" s="26">
        <v>-19970.5</v>
      </c>
      <c r="L39" s="26" t="s">
        <v>152</v>
      </c>
      <c r="M39" s="27" t="s">
        <v>144</v>
      </c>
      <c r="N39" s="27"/>
      <c r="O39" s="28" t="s">
        <v>145</v>
      </c>
      <c r="P39" s="28" t="s">
        <v>146</v>
      </c>
    </row>
    <row r="40" spans="1:16" ht="12.75" customHeight="1">
      <c r="A40" s="15" t="str">
        <f t="shared" si="0"/>
        <v> AVSJ 14.13 </v>
      </c>
      <c r="B40" s="8" t="str">
        <f t="shared" si="1"/>
        <v>I</v>
      </c>
      <c r="C40" s="15">
        <f t="shared" si="2"/>
        <v>43100.976000000002</v>
      </c>
      <c r="D40" t="str">
        <f t="shared" si="3"/>
        <v>vis</v>
      </c>
      <c r="E40">
        <f>VLOOKUP(C40,Active!C$21:E$966,3,FALSE)</f>
        <v>-19970.100083518002</v>
      </c>
      <c r="F40" s="8" t="s">
        <v>57</v>
      </c>
      <c r="G40" t="str">
        <f t="shared" si="4"/>
        <v>43100.976</v>
      </c>
      <c r="H40" s="15">
        <f t="shared" si="5"/>
        <v>-19970</v>
      </c>
      <c r="I40" s="26" t="s">
        <v>153</v>
      </c>
      <c r="J40" s="27" t="s">
        <v>154</v>
      </c>
      <c r="K40" s="26">
        <v>-19970</v>
      </c>
      <c r="L40" s="26" t="s">
        <v>140</v>
      </c>
      <c r="M40" s="27" t="s">
        <v>144</v>
      </c>
      <c r="N40" s="27"/>
      <c r="O40" s="28" t="s">
        <v>145</v>
      </c>
      <c r="P40" s="28" t="s">
        <v>146</v>
      </c>
    </row>
    <row r="41" spans="1:16" ht="12.75" customHeight="1">
      <c r="A41" s="15" t="str">
        <f t="shared" si="0"/>
        <v> AVSJ 14.13 </v>
      </c>
      <c r="B41" s="8" t="str">
        <f t="shared" si="1"/>
        <v>I</v>
      </c>
      <c r="C41" s="15">
        <f t="shared" si="2"/>
        <v>43112.728000000003</v>
      </c>
      <c r="D41" t="str">
        <f t="shared" si="3"/>
        <v>vis</v>
      </c>
      <c r="E41">
        <f>VLOOKUP(C41,Active!C$21:E$966,3,FALSE)</f>
        <v>-19945.131787857008</v>
      </c>
      <c r="F41" s="8" t="s">
        <v>57</v>
      </c>
      <c r="G41" t="str">
        <f t="shared" si="4"/>
        <v>43112.728</v>
      </c>
      <c r="H41" s="15">
        <f t="shared" si="5"/>
        <v>-19945</v>
      </c>
      <c r="I41" s="26" t="s">
        <v>155</v>
      </c>
      <c r="J41" s="27" t="s">
        <v>156</v>
      </c>
      <c r="K41" s="26">
        <v>-19945</v>
      </c>
      <c r="L41" s="26" t="s">
        <v>157</v>
      </c>
      <c r="M41" s="27" t="s">
        <v>144</v>
      </c>
      <c r="N41" s="27"/>
      <c r="O41" s="28" t="s">
        <v>145</v>
      </c>
      <c r="P41" s="28" t="s">
        <v>146</v>
      </c>
    </row>
    <row r="42" spans="1:16" ht="12.75" customHeight="1">
      <c r="A42" s="15" t="str">
        <f t="shared" si="0"/>
        <v> AVSJ 14.13 </v>
      </c>
      <c r="B42" s="8" t="str">
        <f t="shared" si="1"/>
        <v>II</v>
      </c>
      <c r="C42" s="15">
        <f t="shared" si="2"/>
        <v>43123.800999999999</v>
      </c>
      <c r="D42" t="str">
        <f t="shared" si="3"/>
        <v>vis</v>
      </c>
      <c r="E42">
        <f>VLOOKUP(C42,Active!C$21:E$966,3,FALSE)</f>
        <v>-19921.606095391544</v>
      </c>
      <c r="F42" s="8" t="s">
        <v>57</v>
      </c>
      <c r="G42" t="str">
        <f t="shared" si="4"/>
        <v>43123.801</v>
      </c>
      <c r="H42" s="15">
        <f t="shared" si="5"/>
        <v>-19921.5</v>
      </c>
      <c r="I42" s="26" t="s">
        <v>158</v>
      </c>
      <c r="J42" s="27" t="s">
        <v>159</v>
      </c>
      <c r="K42" s="26">
        <v>-19921.5</v>
      </c>
      <c r="L42" s="26" t="s">
        <v>149</v>
      </c>
      <c r="M42" s="27" t="s">
        <v>144</v>
      </c>
      <c r="N42" s="27"/>
      <c r="O42" s="28" t="s">
        <v>145</v>
      </c>
      <c r="P42" s="28" t="s">
        <v>146</v>
      </c>
    </row>
    <row r="43" spans="1:16" ht="12.75" customHeight="1">
      <c r="A43" s="15" t="str">
        <f t="shared" si="0"/>
        <v> AVSJ 14.13 </v>
      </c>
      <c r="B43" s="8" t="str">
        <f t="shared" si="1"/>
        <v>II</v>
      </c>
      <c r="C43" s="15">
        <f t="shared" si="2"/>
        <v>43131.79</v>
      </c>
      <c r="D43" t="str">
        <f t="shared" si="3"/>
        <v>vis</v>
      </c>
      <c r="E43">
        <f>VLOOKUP(C43,Active!C$21:E$966,3,FALSE)</f>
        <v>-19904.632668397357</v>
      </c>
      <c r="F43" s="8" t="s">
        <v>57</v>
      </c>
      <c r="G43" t="str">
        <f t="shared" si="4"/>
        <v>43131.790</v>
      </c>
      <c r="H43" s="15">
        <f t="shared" si="5"/>
        <v>-19904.5</v>
      </c>
      <c r="I43" s="26" t="s">
        <v>160</v>
      </c>
      <c r="J43" s="27" t="s">
        <v>161</v>
      </c>
      <c r="K43" s="26">
        <v>-19904.5</v>
      </c>
      <c r="L43" s="26" t="s">
        <v>162</v>
      </c>
      <c r="M43" s="27" t="s">
        <v>144</v>
      </c>
      <c r="N43" s="27"/>
      <c r="O43" s="28" t="s">
        <v>145</v>
      </c>
      <c r="P43" s="28" t="s">
        <v>146</v>
      </c>
    </row>
    <row r="44" spans="1:16" ht="12.75" customHeight="1">
      <c r="A44" s="15" t="str">
        <f t="shared" si="0"/>
        <v> AVSJ 14.13 </v>
      </c>
      <c r="B44" s="8" t="str">
        <f t="shared" si="1"/>
        <v>II</v>
      </c>
      <c r="C44" s="15">
        <f t="shared" si="2"/>
        <v>43165.688000000002</v>
      </c>
      <c r="D44" t="str">
        <f t="shared" si="3"/>
        <v>vis</v>
      </c>
      <c r="E44">
        <f>VLOOKUP(C44,Active!C$21:E$966,3,FALSE)</f>
        <v>-19832.612987805423</v>
      </c>
      <c r="F44" s="8" t="s">
        <v>57</v>
      </c>
      <c r="G44" t="str">
        <f t="shared" si="4"/>
        <v>43165.688</v>
      </c>
      <c r="H44" s="15">
        <f t="shared" si="5"/>
        <v>-19832.5</v>
      </c>
      <c r="I44" s="26" t="s">
        <v>163</v>
      </c>
      <c r="J44" s="27" t="s">
        <v>164</v>
      </c>
      <c r="K44" s="26">
        <v>-19832.5</v>
      </c>
      <c r="L44" s="26" t="s">
        <v>165</v>
      </c>
      <c r="M44" s="27" t="s">
        <v>144</v>
      </c>
      <c r="N44" s="27"/>
      <c r="O44" s="28" t="s">
        <v>166</v>
      </c>
      <c r="P44" s="28" t="s">
        <v>146</v>
      </c>
    </row>
    <row r="45" spans="1:16" ht="12.75" customHeight="1">
      <c r="A45" s="15" t="str">
        <f t="shared" si="0"/>
        <v> AVSJ 14.13 </v>
      </c>
      <c r="B45" s="8" t="str">
        <f t="shared" si="1"/>
        <v>II</v>
      </c>
      <c r="C45" s="15">
        <f t="shared" si="2"/>
        <v>43436.800999999999</v>
      </c>
      <c r="D45" t="str">
        <f t="shared" si="3"/>
        <v>vis</v>
      </c>
      <c r="E45">
        <f>VLOOKUP(C45,Active!C$21:E$966,3,FALSE)</f>
        <v>-19256.606389648605</v>
      </c>
      <c r="F45" s="8" t="s">
        <v>57</v>
      </c>
      <c r="G45" t="str">
        <f t="shared" si="4"/>
        <v>43436.801</v>
      </c>
      <c r="H45" s="15">
        <f t="shared" si="5"/>
        <v>-19256.5</v>
      </c>
      <c r="I45" s="26" t="s">
        <v>167</v>
      </c>
      <c r="J45" s="27" t="s">
        <v>168</v>
      </c>
      <c r="K45" s="26">
        <v>-19256.5</v>
      </c>
      <c r="L45" s="26" t="s">
        <v>169</v>
      </c>
      <c r="M45" s="27" t="s">
        <v>144</v>
      </c>
      <c r="N45" s="27"/>
      <c r="O45" s="28" t="s">
        <v>145</v>
      </c>
      <c r="P45" s="28" t="s">
        <v>146</v>
      </c>
    </row>
    <row r="46" spans="1:16" ht="12.75" customHeight="1">
      <c r="A46" s="15" t="str">
        <f t="shared" si="0"/>
        <v> AVSJ 14.13 </v>
      </c>
      <c r="B46" s="8" t="str">
        <f t="shared" si="1"/>
        <v>I</v>
      </c>
      <c r="C46" s="15">
        <f t="shared" si="2"/>
        <v>43556.595999999998</v>
      </c>
      <c r="D46" t="str">
        <f t="shared" si="3"/>
        <v>vis</v>
      </c>
      <c r="E46">
        <f>VLOOKUP(C46,Active!C$21:E$966,3,FALSE)</f>
        <v>-19002.089968723765</v>
      </c>
      <c r="F46" s="8" t="s">
        <v>57</v>
      </c>
      <c r="G46" t="str">
        <f t="shared" si="4"/>
        <v>43556.596</v>
      </c>
      <c r="H46" s="15">
        <f t="shared" si="5"/>
        <v>-19002</v>
      </c>
      <c r="I46" s="26" t="s">
        <v>170</v>
      </c>
      <c r="J46" s="27" t="s">
        <v>171</v>
      </c>
      <c r="K46" s="26">
        <v>-19002</v>
      </c>
      <c r="L46" s="26" t="s">
        <v>172</v>
      </c>
      <c r="M46" s="27" t="s">
        <v>144</v>
      </c>
      <c r="N46" s="27"/>
      <c r="O46" s="28" t="s">
        <v>145</v>
      </c>
      <c r="P46" s="28" t="s">
        <v>146</v>
      </c>
    </row>
    <row r="47" spans="1:16" ht="12.75" customHeight="1">
      <c r="A47" s="15" t="str">
        <f t="shared" si="0"/>
        <v> AVSJ 14.13 </v>
      </c>
      <c r="B47" s="8" t="str">
        <f t="shared" si="1"/>
        <v>I</v>
      </c>
      <c r="C47" s="15">
        <f t="shared" si="2"/>
        <v>43571.637999999999</v>
      </c>
      <c r="D47" t="str">
        <f t="shared" si="3"/>
        <v>vis</v>
      </c>
      <c r="E47">
        <f>VLOOKUP(C47,Active!C$21:E$966,3,FALSE)</f>
        <v>-18970.131740053523</v>
      </c>
      <c r="F47" s="8" t="s">
        <v>57</v>
      </c>
      <c r="G47" t="str">
        <f t="shared" si="4"/>
        <v>43571.638</v>
      </c>
      <c r="H47" s="15">
        <f t="shared" si="5"/>
        <v>-18970</v>
      </c>
      <c r="I47" s="26" t="s">
        <v>173</v>
      </c>
      <c r="J47" s="27" t="s">
        <v>174</v>
      </c>
      <c r="K47" s="26">
        <v>-18970</v>
      </c>
      <c r="L47" s="26" t="s">
        <v>162</v>
      </c>
      <c r="M47" s="27" t="s">
        <v>144</v>
      </c>
      <c r="N47" s="27"/>
      <c r="O47" s="28" t="s">
        <v>145</v>
      </c>
      <c r="P47" s="28" t="s">
        <v>146</v>
      </c>
    </row>
    <row r="48" spans="1:16" ht="12.75" customHeight="1">
      <c r="A48" s="15" t="str">
        <f t="shared" si="0"/>
        <v> AVSJ 14.13 </v>
      </c>
      <c r="B48" s="8" t="str">
        <f t="shared" si="1"/>
        <v>II</v>
      </c>
      <c r="C48" s="15">
        <f t="shared" si="2"/>
        <v>43879.705000000002</v>
      </c>
      <c r="D48" t="str">
        <f t="shared" si="3"/>
        <v>vis</v>
      </c>
      <c r="E48">
        <f>VLOOKUP(C48,Active!C$21:E$966,3,FALSE)</f>
        <v>-18315.612684625048</v>
      </c>
      <c r="F48" s="8" t="s">
        <v>57</v>
      </c>
      <c r="G48" t="str">
        <f t="shared" si="4"/>
        <v>43879.705</v>
      </c>
      <c r="H48" s="15">
        <f t="shared" si="5"/>
        <v>-18315.5</v>
      </c>
      <c r="I48" s="26" t="s">
        <v>175</v>
      </c>
      <c r="J48" s="27" t="s">
        <v>176</v>
      </c>
      <c r="K48" s="26">
        <v>-18315.5</v>
      </c>
      <c r="L48" s="26" t="s">
        <v>177</v>
      </c>
      <c r="M48" s="27" t="s">
        <v>144</v>
      </c>
      <c r="N48" s="27"/>
      <c r="O48" s="28" t="s">
        <v>145</v>
      </c>
      <c r="P48" s="28" t="s">
        <v>146</v>
      </c>
    </row>
    <row r="49" spans="1:16" ht="12.75" customHeight="1">
      <c r="A49" s="15" t="str">
        <f t="shared" si="0"/>
        <v> MVS 11.63 </v>
      </c>
      <c r="B49" s="8" t="str">
        <f t="shared" si="1"/>
        <v>II</v>
      </c>
      <c r="C49" s="15">
        <f t="shared" si="2"/>
        <v>43933.374000000003</v>
      </c>
      <c r="D49" t="str">
        <f t="shared" si="3"/>
        <v>vis</v>
      </c>
      <c r="E49">
        <f>VLOOKUP(C49,Active!C$21:E$966,3,FALSE)</f>
        <v>-18201.587543386966</v>
      </c>
      <c r="F49" s="8" t="s">
        <v>57</v>
      </c>
      <c r="G49" t="str">
        <f t="shared" si="4"/>
        <v>43933.374</v>
      </c>
      <c r="H49" s="15">
        <f t="shared" si="5"/>
        <v>-18201.5</v>
      </c>
      <c r="I49" s="26" t="s">
        <v>178</v>
      </c>
      <c r="J49" s="27" t="s">
        <v>179</v>
      </c>
      <c r="K49" s="26">
        <v>-18201.5</v>
      </c>
      <c r="L49" s="26" t="s">
        <v>172</v>
      </c>
      <c r="M49" s="27" t="s">
        <v>62</v>
      </c>
      <c r="N49" s="27"/>
      <c r="O49" s="28" t="s">
        <v>68</v>
      </c>
      <c r="P49" s="28" t="s">
        <v>69</v>
      </c>
    </row>
    <row r="50" spans="1:16" ht="12.75" customHeight="1">
      <c r="A50" s="15" t="str">
        <f t="shared" si="0"/>
        <v> AVSJ 14.13 </v>
      </c>
      <c r="B50" s="8" t="str">
        <f t="shared" si="1"/>
        <v>II</v>
      </c>
      <c r="C50" s="15">
        <f t="shared" si="2"/>
        <v>44133.873</v>
      </c>
      <c r="D50" t="str">
        <f t="shared" si="3"/>
        <v>vis</v>
      </c>
      <c r="E50">
        <f>VLOOKUP(C50,Active!C$21:E$966,3,FALSE)</f>
        <v>-17775.607428365398</v>
      </c>
      <c r="F50" s="8" t="s">
        <v>57</v>
      </c>
      <c r="G50" t="str">
        <f t="shared" si="4"/>
        <v>44133.873</v>
      </c>
      <c r="H50" s="15">
        <f t="shared" si="5"/>
        <v>-17775.5</v>
      </c>
      <c r="I50" s="26" t="s">
        <v>180</v>
      </c>
      <c r="J50" s="27" t="s">
        <v>181</v>
      </c>
      <c r="K50" s="26">
        <v>-17775.5</v>
      </c>
      <c r="L50" s="26" t="s">
        <v>182</v>
      </c>
      <c r="M50" s="27" t="s">
        <v>144</v>
      </c>
      <c r="N50" s="27"/>
      <c r="O50" s="28" t="s">
        <v>145</v>
      </c>
      <c r="P50" s="28" t="s">
        <v>146</v>
      </c>
    </row>
    <row r="51" spans="1:16" ht="12.75" customHeight="1">
      <c r="A51" s="15" t="str">
        <f t="shared" si="0"/>
        <v> MVS 11.63 </v>
      </c>
      <c r="B51" s="8" t="str">
        <f t="shared" si="1"/>
        <v>II</v>
      </c>
      <c r="C51" s="15">
        <f t="shared" si="2"/>
        <v>44171.514999999999</v>
      </c>
      <c r="D51" t="str">
        <f t="shared" si="3"/>
        <v>vis</v>
      </c>
      <c r="E51">
        <f>VLOOKUP(C51,Active!C$21:E$966,3,FALSE)</f>
        <v>-17695.633246500936</v>
      </c>
      <c r="F51" s="8" t="s">
        <v>57</v>
      </c>
      <c r="G51" t="str">
        <f t="shared" si="4"/>
        <v>44171.515</v>
      </c>
      <c r="H51" s="15">
        <f t="shared" si="5"/>
        <v>-17695.5</v>
      </c>
      <c r="I51" s="26" t="s">
        <v>183</v>
      </c>
      <c r="J51" s="27" t="s">
        <v>184</v>
      </c>
      <c r="K51" s="26">
        <v>-17695.5</v>
      </c>
      <c r="L51" s="26" t="s">
        <v>134</v>
      </c>
      <c r="M51" s="27" t="s">
        <v>62</v>
      </c>
      <c r="N51" s="27"/>
      <c r="O51" s="28" t="s">
        <v>68</v>
      </c>
      <c r="P51" s="28" t="s">
        <v>69</v>
      </c>
    </row>
    <row r="52" spans="1:16" ht="12.75" customHeight="1">
      <c r="A52" s="15" t="str">
        <f t="shared" si="0"/>
        <v> AVSJ 14.13 </v>
      </c>
      <c r="B52" s="8" t="str">
        <f t="shared" si="1"/>
        <v>I</v>
      </c>
      <c r="C52" s="15">
        <f t="shared" si="2"/>
        <v>44236.731</v>
      </c>
      <c r="D52" t="str">
        <f t="shared" si="3"/>
        <v>vis</v>
      </c>
      <c r="E52">
        <f>VLOOKUP(C52,Active!C$21:E$966,3,FALSE)</f>
        <v>-17557.075352540134</v>
      </c>
      <c r="F52" s="8" t="s">
        <v>57</v>
      </c>
      <c r="G52" t="str">
        <f t="shared" si="4"/>
        <v>44236.731</v>
      </c>
      <c r="H52" s="15">
        <f t="shared" si="5"/>
        <v>-17557</v>
      </c>
      <c r="I52" s="26" t="s">
        <v>185</v>
      </c>
      <c r="J52" s="27" t="s">
        <v>186</v>
      </c>
      <c r="K52" s="26">
        <v>-17557</v>
      </c>
      <c r="L52" s="26" t="s">
        <v>187</v>
      </c>
      <c r="M52" s="27" t="s">
        <v>144</v>
      </c>
      <c r="N52" s="27"/>
      <c r="O52" s="28" t="s">
        <v>145</v>
      </c>
      <c r="P52" s="28" t="s">
        <v>146</v>
      </c>
    </row>
    <row r="53" spans="1:16" ht="12.75" customHeight="1">
      <c r="A53" s="15" t="str">
        <f t="shared" si="0"/>
        <v> MVS 11.63 </v>
      </c>
      <c r="B53" s="8" t="str">
        <f t="shared" si="1"/>
        <v>II</v>
      </c>
      <c r="C53" s="15">
        <f t="shared" si="2"/>
        <v>44254.389000000003</v>
      </c>
      <c r="D53" t="str">
        <f t="shared" si="3"/>
        <v>vis</v>
      </c>
      <c r="E53">
        <f>VLOOKUP(C53,Active!C$21:E$966,3,FALSE)</f>
        <v>-17519.55917105767</v>
      </c>
      <c r="F53" s="8" t="s">
        <v>57</v>
      </c>
      <c r="G53" t="str">
        <f t="shared" si="4"/>
        <v>44254.389</v>
      </c>
      <c r="H53" s="15">
        <f t="shared" si="5"/>
        <v>-17519.5</v>
      </c>
      <c r="I53" s="26" t="s">
        <v>188</v>
      </c>
      <c r="J53" s="27" t="s">
        <v>189</v>
      </c>
      <c r="K53" s="26">
        <v>-17519.5</v>
      </c>
      <c r="L53" s="26" t="s">
        <v>190</v>
      </c>
      <c r="M53" s="27" t="s">
        <v>62</v>
      </c>
      <c r="N53" s="27"/>
      <c r="O53" s="28" t="s">
        <v>68</v>
      </c>
      <c r="P53" s="28" t="s">
        <v>69</v>
      </c>
    </row>
    <row r="54" spans="1:16" ht="12.75" customHeight="1">
      <c r="A54" s="15" t="str">
        <f t="shared" si="0"/>
        <v> MVS 11.63 </v>
      </c>
      <c r="B54" s="8" t="str">
        <f t="shared" si="1"/>
        <v>I</v>
      </c>
      <c r="C54" s="15">
        <f t="shared" si="2"/>
        <v>44256.481</v>
      </c>
      <c r="D54" t="str">
        <f t="shared" si="3"/>
        <v>vis</v>
      </c>
      <c r="E54">
        <f>VLOOKUP(C54,Active!C$21:E$966,3,FALSE)</f>
        <v>-17515.114508487663</v>
      </c>
      <c r="F54" s="8" t="s">
        <v>57</v>
      </c>
      <c r="G54" t="str">
        <f t="shared" si="4"/>
        <v>44256.481</v>
      </c>
      <c r="H54" s="15">
        <f t="shared" si="5"/>
        <v>-17515</v>
      </c>
      <c r="I54" s="26" t="s">
        <v>191</v>
      </c>
      <c r="J54" s="27" t="s">
        <v>192</v>
      </c>
      <c r="K54" s="26">
        <v>-17515</v>
      </c>
      <c r="L54" s="26" t="s">
        <v>193</v>
      </c>
      <c r="M54" s="27" t="s">
        <v>62</v>
      </c>
      <c r="N54" s="27"/>
      <c r="O54" s="28" t="s">
        <v>68</v>
      </c>
      <c r="P54" s="28" t="s">
        <v>69</v>
      </c>
    </row>
    <row r="55" spans="1:16" ht="12.75" customHeight="1">
      <c r="A55" s="15" t="str">
        <f t="shared" si="0"/>
        <v> AVSJ 14.13 </v>
      </c>
      <c r="B55" s="8" t="str">
        <f t="shared" si="1"/>
        <v>II</v>
      </c>
      <c r="C55" s="15">
        <f t="shared" si="2"/>
        <v>44520.775000000001</v>
      </c>
      <c r="D55" t="str">
        <f t="shared" si="3"/>
        <v>vis</v>
      </c>
      <c r="E55">
        <f>VLOOKUP(C55,Active!C$21:E$966,3,FALSE)</f>
        <v>-16953.595555677355</v>
      </c>
      <c r="F55" s="8" t="s">
        <v>57</v>
      </c>
      <c r="G55" t="str">
        <f t="shared" si="4"/>
        <v>44520.775</v>
      </c>
      <c r="H55" s="15">
        <f t="shared" si="5"/>
        <v>-16953.5</v>
      </c>
      <c r="I55" s="26" t="s">
        <v>194</v>
      </c>
      <c r="J55" s="27" t="s">
        <v>195</v>
      </c>
      <c r="K55" s="26">
        <v>-16953.5</v>
      </c>
      <c r="L55" s="26" t="s">
        <v>196</v>
      </c>
      <c r="M55" s="27" t="s">
        <v>144</v>
      </c>
      <c r="N55" s="27"/>
      <c r="O55" s="28" t="s">
        <v>145</v>
      </c>
      <c r="P55" s="28" t="s">
        <v>146</v>
      </c>
    </row>
    <row r="56" spans="1:16" ht="12.75" customHeight="1">
      <c r="A56" s="15" t="str">
        <f t="shared" si="0"/>
        <v> AVSJ 14.13 </v>
      </c>
      <c r="B56" s="8" t="str">
        <f t="shared" si="1"/>
        <v>II</v>
      </c>
      <c r="C56" s="15">
        <f t="shared" si="2"/>
        <v>44608.790999999997</v>
      </c>
      <c r="D56" t="str">
        <f t="shared" si="3"/>
        <v>vis</v>
      </c>
      <c r="E56">
        <f>VLOOKUP(C56,Active!C$21:E$966,3,FALSE)</f>
        <v>-16766.59678858257</v>
      </c>
      <c r="F56" s="8" t="s">
        <v>57</v>
      </c>
      <c r="G56" t="str">
        <f t="shared" si="4"/>
        <v>44608.791</v>
      </c>
      <c r="H56" s="15">
        <f t="shared" si="5"/>
        <v>-16766.5</v>
      </c>
      <c r="I56" s="26" t="s">
        <v>197</v>
      </c>
      <c r="J56" s="27" t="s">
        <v>198</v>
      </c>
      <c r="K56" s="26">
        <v>-16766.5</v>
      </c>
      <c r="L56" s="26" t="s">
        <v>149</v>
      </c>
      <c r="M56" s="27" t="s">
        <v>144</v>
      </c>
      <c r="N56" s="27"/>
      <c r="O56" s="28" t="s">
        <v>145</v>
      </c>
      <c r="P56" s="28" t="s">
        <v>146</v>
      </c>
    </row>
    <row r="57" spans="1:16" ht="12.75" customHeight="1">
      <c r="A57" s="15" t="str">
        <f t="shared" si="0"/>
        <v> AVSJ 14.13 </v>
      </c>
      <c r="B57" s="8" t="str">
        <f t="shared" si="1"/>
        <v>II</v>
      </c>
      <c r="C57" s="15">
        <f t="shared" si="2"/>
        <v>44634.682999999997</v>
      </c>
      <c r="D57" t="str">
        <f t="shared" si="3"/>
        <v>vis</v>
      </c>
      <c r="E57">
        <f>VLOOKUP(C57,Active!C$21:E$966,3,FALSE)</f>
        <v>-16711.586653179707</v>
      </c>
      <c r="F57" s="8" t="s">
        <v>57</v>
      </c>
      <c r="G57" t="str">
        <f t="shared" si="4"/>
        <v>44634.683</v>
      </c>
      <c r="H57" s="15">
        <f t="shared" si="5"/>
        <v>-16711.5</v>
      </c>
      <c r="I57" s="26" t="s">
        <v>199</v>
      </c>
      <c r="J57" s="27" t="s">
        <v>200</v>
      </c>
      <c r="K57" s="26">
        <v>-16711.5</v>
      </c>
      <c r="L57" s="26" t="s">
        <v>143</v>
      </c>
      <c r="M57" s="27" t="s">
        <v>144</v>
      </c>
      <c r="N57" s="27"/>
      <c r="O57" s="28" t="s">
        <v>145</v>
      </c>
      <c r="P57" s="28" t="s">
        <v>146</v>
      </c>
    </row>
    <row r="58" spans="1:16" ht="12.75" customHeight="1">
      <c r="A58" s="15" t="str">
        <f t="shared" si="0"/>
        <v> AVSJ 14.13 </v>
      </c>
      <c r="B58" s="8" t="str">
        <f t="shared" si="1"/>
        <v>I</v>
      </c>
      <c r="C58" s="15">
        <f t="shared" si="2"/>
        <v>44670.692000000003</v>
      </c>
      <c r="D58" t="str">
        <f t="shared" si="3"/>
        <v>vis</v>
      </c>
      <c r="E58">
        <f>VLOOKUP(C58,Active!C$21:E$966,3,FALSE)</f>
        <v>-16635.081942623474</v>
      </c>
      <c r="F58" s="8" t="s">
        <v>57</v>
      </c>
      <c r="G58" t="str">
        <f t="shared" si="4"/>
        <v>44670.692</v>
      </c>
      <c r="H58" s="15">
        <f t="shared" si="5"/>
        <v>-16635</v>
      </c>
      <c r="I58" s="26" t="s">
        <v>201</v>
      </c>
      <c r="J58" s="27" t="s">
        <v>202</v>
      </c>
      <c r="K58" s="26">
        <v>-16635</v>
      </c>
      <c r="L58" s="26" t="s">
        <v>203</v>
      </c>
      <c r="M58" s="27" t="s">
        <v>144</v>
      </c>
      <c r="N58" s="27"/>
      <c r="O58" s="28" t="s">
        <v>145</v>
      </c>
      <c r="P58" s="28" t="s">
        <v>146</v>
      </c>
    </row>
    <row r="59" spans="1:16" ht="12.75" customHeight="1">
      <c r="A59" s="15" t="str">
        <f t="shared" si="0"/>
        <v> AVSJ 14.13 </v>
      </c>
      <c r="B59" s="8" t="str">
        <f t="shared" si="1"/>
        <v>I</v>
      </c>
      <c r="C59" s="15">
        <f t="shared" si="2"/>
        <v>44957.809000000001</v>
      </c>
      <c r="D59" t="str">
        <f t="shared" si="3"/>
        <v>vis</v>
      </c>
      <c r="E59">
        <f>VLOOKUP(C59,Active!C$21:E$966,3,FALSE)</f>
        <v>-16025.073250886107</v>
      </c>
      <c r="F59" s="8" t="s">
        <v>57</v>
      </c>
      <c r="G59" t="str">
        <f t="shared" si="4"/>
        <v>44957.809</v>
      </c>
      <c r="H59" s="15">
        <f t="shared" si="5"/>
        <v>-16025</v>
      </c>
      <c r="I59" s="26" t="s">
        <v>204</v>
      </c>
      <c r="J59" s="27" t="s">
        <v>205</v>
      </c>
      <c r="K59" s="26">
        <v>-16025</v>
      </c>
      <c r="L59" s="26" t="s">
        <v>187</v>
      </c>
      <c r="M59" s="27" t="s">
        <v>144</v>
      </c>
      <c r="N59" s="27"/>
      <c r="O59" s="28" t="s">
        <v>145</v>
      </c>
      <c r="P59" s="28" t="s">
        <v>146</v>
      </c>
    </row>
    <row r="60" spans="1:16" ht="12.75" customHeight="1">
      <c r="A60" s="15" t="str">
        <f t="shared" si="0"/>
        <v> MVS 11.63 </v>
      </c>
      <c r="B60" s="8" t="str">
        <f t="shared" si="1"/>
        <v>II</v>
      </c>
      <c r="C60" s="15">
        <f t="shared" si="2"/>
        <v>44985.347000000002</v>
      </c>
      <c r="D60" t="str">
        <f t="shared" si="3"/>
        <v>vis</v>
      </c>
      <c r="E60">
        <f>VLOOKUP(C60,Active!C$21:E$966,3,FALSE)</f>
        <v>-15966.566024378921</v>
      </c>
      <c r="F60" s="8" t="s">
        <v>57</v>
      </c>
      <c r="G60" t="str">
        <f t="shared" si="4"/>
        <v>44985.347</v>
      </c>
      <c r="H60" s="15">
        <f t="shared" si="5"/>
        <v>-15966.5</v>
      </c>
      <c r="I60" s="26" t="s">
        <v>206</v>
      </c>
      <c r="J60" s="27" t="s">
        <v>207</v>
      </c>
      <c r="K60" s="26">
        <v>-15966.5</v>
      </c>
      <c r="L60" s="26" t="s">
        <v>208</v>
      </c>
      <c r="M60" s="27" t="s">
        <v>62</v>
      </c>
      <c r="N60" s="27"/>
      <c r="O60" s="28" t="s">
        <v>68</v>
      </c>
      <c r="P60" s="28" t="s">
        <v>69</v>
      </c>
    </row>
    <row r="61" spans="1:16" ht="12.75" customHeight="1">
      <c r="A61" s="15" t="str">
        <f t="shared" si="0"/>
        <v> AVSJ 14.13 </v>
      </c>
      <c r="B61" s="8" t="str">
        <f t="shared" si="1"/>
        <v>II</v>
      </c>
      <c r="C61" s="15">
        <f t="shared" si="2"/>
        <v>45060.652000000002</v>
      </c>
      <c r="D61" t="str">
        <f t="shared" si="3"/>
        <v>vis</v>
      </c>
      <c r="E61">
        <f>VLOOKUP(C61,Active!C$21:E$966,3,FALSE)</f>
        <v>-15806.573044056326</v>
      </c>
      <c r="F61" s="8" t="s">
        <v>57</v>
      </c>
      <c r="G61" t="str">
        <f t="shared" si="4"/>
        <v>45060.652</v>
      </c>
      <c r="H61" s="15">
        <f t="shared" si="5"/>
        <v>-15806.5</v>
      </c>
      <c r="I61" s="26" t="s">
        <v>209</v>
      </c>
      <c r="J61" s="27" t="s">
        <v>210</v>
      </c>
      <c r="K61" s="26">
        <v>-15806.5</v>
      </c>
      <c r="L61" s="26" t="s">
        <v>211</v>
      </c>
      <c r="M61" s="27" t="s">
        <v>144</v>
      </c>
      <c r="N61" s="27"/>
      <c r="O61" s="28" t="s">
        <v>145</v>
      </c>
      <c r="P61" s="28" t="s">
        <v>146</v>
      </c>
    </row>
    <row r="62" spans="1:16" ht="12.75" customHeight="1">
      <c r="A62" s="15" t="str">
        <f t="shared" si="0"/>
        <v> AVSJ 14.13 </v>
      </c>
      <c r="B62" s="8" t="str">
        <f t="shared" si="1"/>
        <v>II</v>
      </c>
      <c r="C62" s="15">
        <f t="shared" si="2"/>
        <v>45298.805</v>
      </c>
      <c r="D62" t="str">
        <f t="shared" si="3"/>
        <v>vis</v>
      </c>
      <c r="E62">
        <f>VLOOKUP(C62,Active!C$21:E$966,3,FALSE)</f>
        <v>-15300.593251973905</v>
      </c>
      <c r="F62" s="8" t="s">
        <v>57</v>
      </c>
      <c r="G62" t="str">
        <f t="shared" si="4"/>
        <v>45298.805</v>
      </c>
      <c r="H62" s="15">
        <f t="shared" si="5"/>
        <v>-15300.5</v>
      </c>
      <c r="I62" s="26" t="s">
        <v>212</v>
      </c>
      <c r="J62" s="27" t="s">
        <v>213</v>
      </c>
      <c r="K62" s="26">
        <v>-15300.5</v>
      </c>
      <c r="L62" s="26" t="s">
        <v>149</v>
      </c>
      <c r="M62" s="27" t="s">
        <v>144</v>
      </c>
      <c r="N62" s="27"/>
      <c r="O62" s="28" t="s">
        <v>145</v>
      </c>
      <c r="P62" s="28" t="s">
        <v>146</v>
      </c>
    </row>
    <row r="63" spans="1:16" ht="12.75" customHeight="1">
      <c r="A63" s="15" t="str">
        <f t="shared" si="0"/>
        <v> AVSJ 14.13 </v>
      </c>
      <c r="B63" s="8" t="str">
        <f t="shared" si="1"/>
        <v>II</v>
      </c>
      <c r="C63" s="15">
        <f t="shared" si="2"/>
        <v>45405.652000000002</v>
      </c>
      <c r="D63" t="str">
        <f t="shared" si="3"/>
        <v>vis</v>
      </c>
      <c r="E63">
        <f>VLOOKUP(C63,Active!C$21:E$966,3,FALSE)</f>
        <v>-15073.586147949887</v>
      </c>
      <c r="F63" s="8" t="s">
        <v>57</v>
      </c>
      <c r="G63" t="str">
        <f t="shared" si="4"/>
        <v>45405.652</v>
      </c>
      <c r="H63" s="15">
        <f t="shared" si="5"/>
        <v>-15073.5</v>
      </c>
      <c r="I63" s="26" t="s">
        <v>214</v>
      </c>
      <c r="J63" s="27" t="s">
        <v>215</v>
      </c>
      <c r="K63" s="26">
        <v>-15073.5</v>
      </c>
      <c r="L63" s="26" t="s">
        <v>140</v>
      </c>
      <c r="M63" s="27" t="s">
        <v>144</v>
      </c>
      <c r="N63" s="27"/>
      <c r="O63" s="28" t="s">
        <v>145</v>
      </c>
      <c r="P63" s="28" t="s">
        <v>146</v>
      </c>
    </row>
    <row r="64" spans="1:16" ht="12.75" customHeight="1">
      <c r="A64" s="15" t="str">
        <f t="shared" si="0"/>
        <v> MVS 11.63 </v>
      </c>
      <c r="B64" s="8" t="str">
        <f t="shared" si="1"/>
        <v>I</v>
      </c>
      <c r="C64" s="15">
        <f t="shared" si="2"/>
        <v>45676.529000000002</v>
      </c>
      <c r="D64" t="str">
        <f t="shared" si="3"/>
        <v>vis</v>
      </c>
      <c r="E64">
        <f>VLOOKUP(C64,Active!C$21:E$966,3,FALSE)</f>
        <v>-14498.080955321993</v>
      </c>
      <c r="F64" s="8" t="s">
        <v>57</v>
      </c>
      <c r="G64" t="str">
        <f t="shared" si="4"/>
        <v>45676.529</v>
      </c>
      <c r="H64" s="15">
        <f t="shared" si="5"/>
        <v>-14498</v>
      </c>
      <c r="I64" s="26" t="s">
        <v>216</v>
      </c>
      <c r="J64" s="27" t="s">
        <v>217</v>
      </c>
      <c r="K64" s="26">
        <v>-14498</v>
      </c>
      <c r="L64" s="26" t="s">
        <v>143</v>
      </c>
      <c r="M64" s="27" t="s">
        <v>62</v>
      </c>
      <c r="N64" s="27"/>
      <c r="O64" s="28" t="s">
        <v>68</v>
      </c>
      <c r="P64" s="28" t="s">
        <v>69</v>
      </c>
    </row>
    <row r="65" spans="1:16" ht="12.75" customHeight="1">
      <c r="A65" s="15" t="str">
        <f t="shared" si="0"/>
        <v> AVSJ 14.13 </v>
      </c>
      <c r="B65" s="8" t="str">
        <f t="shared" si="1"/>
        <v>I</v>
      </c>
      <c r="C65" s="15">
        <f t="shared" si="2"/>
        <v>45762.665000000001</v>
      </c>
      <c r="D65" t="str">
        <f t="shared" si="3"/>
        <v>vis</v>
      </c>
      <c r="E65">
        <f>VLOOKUP(C65,Active!C$21:E$966,3,FALSE)</f>
        <v>-14315.076435661056</v>
      </c>
      <c r="F65" s="8" t="s">
        <v>57</v>
      </c>
      <c r="G65" t="str">
        <f t="shared" si="4"/>
        <v>45762.665</v>
      </c>
      <c r="H65" s="15">
        <f t="shared" si="5"/>
        <v>-14315</v>
      </c>
      <c r="I65" s="26" t="s">
        <v>218</v>
      </c>
      <c r="J65" s="27" t="s">
        <v>219</v>
      </c>
      <c r="K65" s="26">
        <v>-14315</v>
      </c>
      <c r="L65" s="26" t="s">
        <v>203</v>
      </c>
      <c r="M65" s="27" t="s">
        <v>144</v>
      </c>
      <c r="N65" s="27"/>
      <c r="O65" s="28" t="s">
        <v>145</v>
      </c>
      <c r="P65" s="28" t="s">
        <v>146</v>
      </c>
    </row>
    <row r="66" spans="1:16" ht="12.75" customHeight="1">
      <c r="A66" s="15" t="str">
        <f t="shared" si="0"/>
        <v> MVS 11.63 </v>
      </c>
      <c r="B66" s="8" t="str">
        <f t="shared" si="1"/>
        <v>I</v>
      </c>
      <c r="C66" s="15">
        <f t="shared" si="2"/>
        <v>46005.531999999999</v>
      </c>
      <c r="D66" t="str">
        <f t="shared" si="3"/>
        <v>vis</v>
      </c>
      <c r="E66">
        <f>VLOOKUP(C66,Active!C$21:E$966,3,FALSE)</f>
        <v>-13799.081280598213</v>
      </c>
      <c r="F66" s="8" t="s">
        <v>57</v>
      </c>
      <c r="G66" t="str">
        <f t="shared" si="4"/>
        <v>46005.532</v>
      </c>
      <c r="H66" s="15">
        <f t="shared" si="5"/>
        <v>-13799</v>
      </c>
      <c r="I66" s="26" t="s">
        <v>220</v>
      </c>
      <c r="J66" s="27" t="s">
        <v>221</v>
      </c>
      <c r="K66" s="26">
        <v>-13799</v>
      </c>
      <c r="L66" s="26" t="s">
        <v>222</v>
      </c>
      <c r="M66" s="27" t="s">
        <v>62</v>
      </c>
      <c r="N66" s="27"/>
      <c r="O66" s="28" t="s">
        <v>68</v>
      </c>
      <c r="P66" s="28" t="s">
        <v>69</v>
      </c>
    </row>
    <row r="67" spans="1:16" ht="12.75" customHeight="1">
      <c r="A67" s="15" t="str">
        <f t="shared" si="0"/>
        <v> MVS 11.63 </v>
      </c>
      <c r="B67" s="8" t="str">
        <f t="shared" si="1"/>
        <v>II</v>
      </c>
      <c r="C67" s="15">
        <f t="shared" si="2"/>
        <v>46036.379000000001</v>
      </c>
      <c r="D67" t="str">
        <f t="shared" si="3"/>
        <v>vis</v>
      </c>
      <c r="E67">
        <f>VLOOKUP(C67,Active!C$21:E$966,3,FALSE)</f>
        <v>-13733.5437536875</v>
      </c>
      <c r="F67" s="8" t="s">
        <v>57</v>
      </c>
      <c r="G67" t="str">
        <f t="shared" si="4"/>
        <v>46036.379</v>
      </c>
      <c r="H67" s="15">
        <f t="shared" si="5"/>
        <v>-13733.5</v>
      </c>
      <c r="I67" s="26" t="s">
        <v>223</v>
      </c>
      <c r="J67" s="27" t="s">
        <v>224</v>
      </c>
      <c r="K67" s="26">
        <v>-13733.5</v>
      </c>
      <c r="L67" s="26" t="s">
        <v>225</v>
      </c>
      <c r="M67" s="27" t="s">
        <v>62</v>
      </c>
      <c r="N67" s="27"/>
      <c r="O67" s="28" t="s">
        <v>68</v>
      </c>
      <c r="P67" s="28" t="s">
        <v>69</v>
      </c>
    </row>
    <row r="68" spans="1:16" ht="12.75" customHeight="1">
      <c r="A68" s="15" t="str">
        <f t="shared" si="0"/>
        <v> AVSJ 14.13 </v>
      </c>
      <c r="B68" s="8" t="str">
        <f t="shared" si="1"/>
        <v>I</v>
      </c>
      <c r="C68" s="15">
        <f t="shared" si="2"/>
        <v>46068.620999999999</v>
      </c>
      <c r="D68" t="str">
        <f t="shared" si="3"/>
        <v>vis</v>
      </c>
      <c r="E68">
        <f>VLOOKUP(C68,Active!C$21:E$966,3,FALSE)</f>
        <v>-13665.042410196884</v>
      </c>
      <c r="F68" s="8" t="s">
        <v>57</v>
      </c>
      <c r="G68" t="str">
        <f t="shared" si="4"/>
        <v>46068.621</v>
      </c>
      <c r="H68" s="15">
        <f t="shared" si="5"/>
        <v>-13665</v>
      </c>
      <c r="I68" s="26" t="s">
        <v>226</v>
      </c>
      <c r="J68" s="27" t="s">
        <v>227</v>
      </c>
      <c r="K68" s="26">
        <v>-13665</v>
      </c>
      <c r="L68" s="26" t="s">
        <v>225</v>
      </c>
      <c r="M68" s="27" t="s">
        <v>144</v>
      </c>
      <c r="N68" s="27"/>
      <c r="O68" s="28" t="s">
        <v>145</v>
      </c>
      <c r="P68" s="28" t="s">
        <v>146</v>
      </c>
    </row>
    <row r="69" spans="1:16" ht="12.75" customHeight="1">
      <c r="A69" s="15" t="str">
        <f t="shared" si="0"/>
        <v> AVSJ 14.13 </v>
      </c>
      <c r="B69" s="8" t="str">
        <f t="shared" si="1"/>
        <v>I</v>
      </c>
      <c r="C69" s="15">
        <f t="shared" si="2"/>
        <v>46091.661</v>
      </c>
      <c r="D69" t="str">
        <f t="shared" si="3"/>
        <v>vis</v>
      </c>
      <c r="E69">
        <f>VLOOKUP(C69,Active!C$21:E$966,3,FALSE)</f>
        <v>-13616.091633135164</v>
      </c>
      <c r="F69" s="8" t="s">
        <v>57</v>
      </c>
      <c r="G69" t="str">
        <f t="shared" si="4"/>
        <v>46091.661</v>
      </c>
      <c r="H69" s="15">
        <f t="shared" si="5"/>
        <v>-13616</v>
      </c>
      <c r="I69" s="26" t="s">
        <v>228</v>
      </c>
      <c r="J69" s="27" t="s">
        <v>229</v>
      </c>
      <c r="K69" s="26">
        <v>-13616</v>
      </c>
      <c r="L69" s="26" t="s">
        <v>169</v>
      </c>
      <c r="M69" s="27" t="s">
        <v>144</v>
      </c>
      <c r="N69" s="27"/>
      <c r="O69" s="28" t="s">
        <v>145</v>
      </c>
      <c r="P69" s="28" t="s">
        <v>146</v>
      </c>
    </row>
    <row r="70" spans="1:16" ht="12.75" customHeight="1">
      <c r="A70" s="15" t="str">
        <f t="shared" si="0"/>
        <v> MVS 11.63 </v>
      </c>
      <c r="B70" s="8" t="str">
        <f t="shared" si="1"/>
        <v>I</v>
      </c>
      <c r="C70" s="15">
        <f t="shared" si="2"/>
        <v>46114.275999999998</v>
      </c>
      <c r="D70" t="str">
        <f t="shared" si="3"/>
        <v>vis</v>
      </c>
      <c r="E70">
        <f>VLOOKUP(C70,Active!C$21:E$966,3,FALSE)</f>
        <v>-13568.043810945466</v>
      </c>
      <c r="F70" s="8" t="s">
        <v>57</v>
      </c>
      <c r="G70" t="str">
        <f t="shared" si="4"/>
        <v>46114.276</v>
      </c>
      <c r="H70" s="15">
        <f t="shared" si="5"/>
        <v>-13568</v>
      </c>
      <c r="I70" s="26" t="s">
        <v>230</v>
      </c>
      <c r="J70" s="27" t="s">
        <v>231</v>
      </c>
      <c r="K70" s="26">
        <v>-13568</v>
      </c>
      <c r="L70" s="26" t="s">
        <v>232</v>
      </c>
      <c r="M70" s="27" t="s">
        <v>62</v>
      </c>
      <c r="N70" s="27"/>
      <c r="O70" s="28" t="s">
        <v>68</v>
      </c>
      <c r="P70" s="28" t="s">
        <v>69</v>
      </c>
    </row>
    <row r="71" spans="1:16" ht="12.75" customHeight="1">
      <c r="A71" s="15" t="str">
        <f t="shared" si="0"/>
        <v> AVSJ 14.13 </v>
      </c>
      <c r="B71" s="8" t="str">
        <f t="shared" si="1"/>
        <v>II</v>
      </c>
      <c r="C71" s="15">
        <f t="shared" si="2"/>
        <v>46144.639999999999</v>
      </c>
      <c r="D71" t="str">
        <f t="shared" si="3"/>
        <v>vis</v>
      </c>
      <c r="E71">
        <f>VLOOKUP(C71,Active!C$21:E$966,3,FALSE)</f>
        <v>-13503.532465689303</v>
      </c>
      <c r="F71" s="8" t="s">
        <v>57</v>
      </c>
      <c r="G71" t="str">
        <f t="shared" si="4"/>
        <v>46144.640</v>
      </c>
      <c r="H71" s="15">
        <f t="shared" si="5"/>
        <v>-13503.5</v>
      </c>
      <c r="I71" s="26" t="s">
        <v>233</v>
      </c>
      <c r="J71" s="27" t="s">
        <v>234</v>
      </c>
      <c r="K71" s="26">
        <v>-13503.5</v>
      </c>
      <c r="L71" s="26" t="s">
        <v>235</v>
      </c>
      <c r="M71" s="27" t="s">
        <v>144</v>
      </c>
      <c r="N71" s="27"/>
      <c r="O71" s="28" t="s">
        <v>145</v>
      </c>
      <c r="P71" s="28" t="s">
        <v>146</v>
      </c>
    </row>
    <row r="72" spans="1:16" ht="12.75" customHeight="1">
      <c r="A72" s="15" t="str">
        <f t="shared" si="0"/>
        <v> MVS 11.63 </v>
      </c>
      <c r="B72" s="8" t="str">
        <f t="shared" si="1"/>
        <v>II</v>
      </c>
      <c r="C72" s="15">
        <f t="shared" si="2"/>
        <v>46321.603999999999</v>
      </c>
      <c r="D72" t="str">
        <f t="shared" si="3"/>
        <v>vis</v>
      </c>
      <c r="E72">
        <f>VLOOKUP(C72,Active!C$21:E$966,3,FALSE)</f>
        <v>-13127.554804580375</v>
      </c>
      <c r="F72" s="8" t="s">
        <v>57</v>
      </c>
      <c r="G72" t="str">
        <f t="shared" si="4"/>
        <v>46321.604</v>
      </c>
      <c r="H72" s="15">
        <f t="shared" si="5"/>
        <v>-13127.5</v>
      </c>
      <c r="I72" s="26" t="s">
        <v>236</v>
      </c>
      <c r="J72" s="27" t="s">
        <v>237</v>
      </c>
      <c r="K72" s="26">
        <v>-13127.5</v>
      </c>
      <c r="L72" s="26" t="s">
        <v>238</v>
      </c>
      <c r="M72" s="27" t="s">
        <v>62</v>
      </c>
      <c r="N72" s="27"/>
      <c r="O72" s="28" t="s">
        <v>68</v>
      </c>
      <c r="P72" s="28" t="s">
        <v>69</v>
      </c>
    </row>
    <row r="73" spans="1:16" ht="12.75" customHeight="1">
      <c r="A73" s="15" t="str">
        <f t="shared" si="0"/>
        <v> AOEB 5 </v>
      </c>
      <c r="B73" s="8" t="str">
        <f t="shared" si="1"/>
        <v>II</v>
      </c>
      <c r="C73" s="15">
        <f t="shared" si="2"/>
        <v>46413.870999999999</v>
      </c>
      <c r="D73" t="str">
        <f t="shared" si="3"/>
        <v>vis</v>
      </c>
      <c r="E73">
        <f>VLOOKUP(C73,Active!C$21:E$966,3,FALSE)</f>
        <v>-12931.524364165731</v>
      </c>
      <c r="F73" s="8" t="s">
        <v>57</v>
      </c>
      <c r="G73" t="str">
        <f t="shared" si="4"/>
        <v>46413.871</v>
      </c>
      <c r="H73" s="15">
        <f t="shared" si="5"/>
        <v>-12931.5</v>
      </c>
      <c r="I73" s="26" t="s">
        <v>239</v>
      </c>
      <c r="J73" s="27" t="s">
        <v>240</v>
      </c>
      <c r="K73" s="26">
        <v>-12931.5</v>
      </c>
      <c r="L73" s="26" t="s">
        <v>241</v>
      </c>
      <c r="M73" s="27" t="s">
        <v>144</v>
      </c>
      <c r="N73" s="27"/>
      <c r="O73" s="28" t="s">
        <v>145</v>
      </c>
      <c r="P73" s="28" t="s">
        <v>242</v>
      </c>
    </row>
    <row r="74" spans="1:16" ht="12.75" customHeight="1">
      <c r="A74" s="15" t="str">
        <f t="shared" si="0"/>
        <v> MVS 11.63 </v>
      </c>
      <c r="B74" s="8" t="str">
        <f t="shared" si="1"/>
        <v>I</v>
      </c>
      <c r="C74" s="15">
        <f t="shared" si="2"/>
        <v>46466.339</v>
      </c>
      <c r="D74" t="str">
        <f t="shared" si="3"/>
        <v>vis</v>
      </c>
      <c r="E74">
        <f>VLOOKUP(C74,Active!C$21:E$966,3,FALSE)</f>
        <v>-12820.050867165983</v>
      </c>
      <c r="F74" s="8" t="s">
        <v>57</v>
      </c>
      <c r="G74" t="str">
        <f t="shared" si="4"/>
        <v>46466.339</v>
      </c>
      <c r="H74" s="15">
        <f t="shared" si="5"/>
        <v>-12820</v>
      </c>
      <c r="I74" s="26" t="s">
        <v>243</v>
      </c>
      <c r="J74" s="27" t="s">
        <v>244</v>
      </c>
      <c r="K74" s="26">
        <v>-12820</v>
      </c>
      <c r="L74" s="26" t="s">
        <v>245</v>
      </c>
      <c r="M74" s="27" t="s">
        <v>62</v>
      </c>
      <c r="N74" s="27"/>
      <c r="O74" s="28" t="s">
        <v>68</v>
      </c>
      <c r="P74" s="28" t="s">
        <v>69</v>
      </c>
    </row>
    <row r="75" spans="1:16" ht="12.75" customHeight="1">
      <c r="A75" s="15" t="str">
        <f t="shared" ref="A75:A138" si="6">P75</f>
        <v> MVS 11.63 </v>
      </c>
      <c r="B75" s="8" t="str">
        <f t="shared" ref="B75:B138" si="7">IF(H75=INT(H75),"I","II")</f>
        <v>II</v>
      </c>
      <c r="C75" s="15">
        <f t="shared" ref="C75:C138" si="8">1*G75</f>
        <v>46707.601000000002</v>
      </c>
      <c r="D75" t="str">
        <f t="shared" ref="D75:D138" si="9">VLOOKUP(F75,I$1:J$5,2,FALSE)</f>
        <v>vis</v>
      </c>
      <c r="E75">
        <f>VLOOKUP(C75,Active!C$21:E$966,3,FALSE)</f>
        <v>-12307.465694619799</v>
      </c>
      <c r="F75" s="8" t="s">
        <v>57</v>
      </c>
      <c r="G75" t="str">
        <f t="shared" ref="G75:G138" si="10">MID(I75,3,LEN(I75)-3)</f>
        <v>46707.601</v>
      </c>
      <c r="H75" s="15">
        <f t="shared" ref="H75:H138" si="11">1*K75</f>
        <v>-12307.5</v>
      </c>
      <c r="I75" s="26" t="s">
        <v>246</v>
      </c>
      <c r="J75" s="27" t="s">
        <v>247</v>
      </c>
      <c r="K75" s="26">
        <v>-12307.5</v>
      </c>
      <c r="L75" s="26" t="s">
        <v>248</v>
      </c>
      <c r="M75" s="27" t="s">
        <v>62</v>
      </c>
      <c r="N75" s="27"/>
      <c r="O75" s="28" t="s">
        <v>68</v>
      </c>
      <c r="P75" s="28" t="s">
        <v>69</v>
      </c>
    </row>
    <row r="76" spans="1:16" ht="12.75" customHeight="1">
      <c r="A76" s="15" t="str">
        <f t="shared" si="6"/>
        <v> MVS 11.63 </v>
      </c>
      <c r="B76" s="8" t="str">
        <f t="shared" si="7"/>
        <v>II</v>
      </c>
      <c r="C76" s="15">
        <f t="shared" si="8"/>
        <v>46746.646000000001</v>
      </c>
      <c r="D76" t="str">
        <f t="shared" si="9"/>
        <v>vis</v>
      </c>
      <c r="E76">
        <f>VLOOKUP(C76,Active!C$21:E$966,3,FALSE)</f>
        <v>-12224.510699377845</v>
      </c>
      <c r="F76" s="8" t="s">
        <v>57</v>
      </c>
      <c r="G76" t="str">
        <f t="shared" si="10"/>
        <v>46746.646</v>
      </c>
      <c r="H76" s="15">
        <f t="shared" si="11"/>
        <v>-12224.5</v>
      </c>
      <c r="I76" s="26" t="s">
        <v>249</v>
      </c>
      <c r="J76" s="27" t="s">
        <v>250</v>
      </c>
      <c r="K76" s="26">
        <v>-12224.5</v>
      </c>
      <c r="L76" s="26" t="s">
        <v>251</v>
      </c>
      <c r="M76" s="27" t="s">
        <v>62</v>
      </c>
      <c r="N76" s="27"/>
      <c r="O76" s="28" t="s">
        <v>68</v>
      </c>
      <c r="P76" s="28" t="s">
        <v>69</v>
      </c>
    </row>
    <row r="77" spans="1:16" ht="12.75" customHeight="1">
      <c r="A77" s="15" t="str">
        <f t="shared" si="6"/>
        <v> AOEB 5 </v>
      </c>
      <c r="B77" s="8" t="str">
        <f t="shared" si="7"/>
        <v>I</v>
      </c>
      <c r="C77" s="15">
        <f t="shared" si="8"/>
        <v>46756.762999999999</v>
      </c>
      <c r="D77" t="str">
        <f t="shared" si="9"/>
        <v>vis</v>
      </c>
      <c r="E77">
        <f>VLOOKUP(C77,Active!C$21:E$966,3,FALSE)</f>
        <v>-12203.016124224489</v>
      </c>
      <c r="F77" s="8" t="str">
        <f>LEFT(M77,1)</f>
        <v>V</v>
      </c>
      <c r="G77" t="str">
        <f t="shared" si="10"/>
        <v>46756.763</v>
      </c>
      <c r="H77" s="15">
        <f t="shared" si="11"/>
        <v>-12203</v>
      </c>
      <c r="I77" s="26" t="s">
        <v>252</v>
      </c>
      <c r="J77" s="27" t="s">
        <v>253</v>
      </c>
      <c r="K77" s="26">
        <v>-12203</v>
      </c>
      <c r="L77" s="26" t="s">
        <v>254</v>
      </c>
      <c r="M77" s="27" t="s">
        <v>144</v>
      </c>
      <c r="N77" s="27"/>
      <c r="O77" s="28" t="s">
        <v>145</v>
      </c>
      <c r="P77" s="28" t="s">
        <v>242</v>
      </c>
    </row>
    <row r="78" spans="1:16" ht="12.75" customHeight="1">
      <c r="A78" s="15" t="str">
        <f t="shared" si="6"/>
        <v> MVS 11.63 </v>
      </c>
      <c r="B78" s="8" t="str">
        <f t="shared" si="7"/>
        <v>I</v>
      </c>
      <c r="C78" s="15">
        <f t="shared" si="8"/>
        <v>46768.502999999997</v>
      </c>
      <c r="D78" t="str">
        <f t="shared" si="9"/>
        <v>pg</v>
      </c>
      <c r="E78">
        <f>VLOOKUP(C78,Active!C$21:E$966,3,FALSE)</f>
        <v>-12178.073323759887</v>
      </c>
      <c r="F78" s="8" t="str">
        <f>LEFT(M78,1)</f>
        <v>P</v>
      </c>
      <c r="G78" t="str">
        <f t="shared" si="10"/>
        <v>46768.503</v>
      </c>
      <c r="H78" s="15">
        <f t="shared" si="11"/>
        <v>-12178</v>
      </c>
      <c r="I78" s="26" t="s">
        <v>255</v>
      </c>
      <c r="J78" s="27" t="s">
        <v>256</v>
      </c>
      <c r="K78" s="26">
        <v>-12178</v>
      </c>
      <c r="L78" s="26" t="s">
        <v>172</v>
      </c>
      <c r="M78" s="27" t="s">
        <v>62</v>
      </c>
      <c r="N78" s="27"/>
      <c r="O78" s="28" t="s">
        <v>68</v>
      </c>
      <c r="P78" s="28" t="s">
        <v>69</v>
      </c>
    </row>
    <row r="79" spans="1:16" ht="12.75" customHeight="1">
      <c r="A79" s="15" t="str">
        <f t="shared" si="6"/>
        <v> AOEB 5 </v>
      </c>
      <c r="B79" s="8" t="str">
        <f t="shared" si="7"/>
        <v>II</v>
      </c>
      <c r="C79" s="15">
        <f t="shared" si="8"/>
        <v>47894.629000000001</v>
      </c>
      <c r="D79" t="str">
        <f t="shared" si="9"/>
        <v>vis</v>
      </c>
      <c r="E79">
        <f>VLOOKUP(C79,Active!C$21:E$966,3,FALSE)</f>
        <v>-9785.5063632823185</v>
      </c>
      <c r="F79" s="8" t="str">
        <f>LEFT(M79,1)</f>
        <v>V</v>
      </c>
      <c r="G79" t="str">
        <f t="shared" si="10"/>
        <v>47894.629</v>
      </c>
      <c r="H79" s="15">
        <f t="shared" si="11"/>
        <v>-9785.5</v>
      </c>
      <c r="I79" s="26" t="s">
        <v>257</v>
      </c>
      <c r="J79" s="27" t="s">
        <v>258</v>
      </c>
      <c r="K79" s="26">
        <v>-9785.5</v>
      </c>
      <c r="L79" s="26" t="s">
        <v>251</v>
      </c>
      <c r="M79" s="27" t="s">
        <v>144</v>
      </c>
      <c r="N79" s="27"/>
      <c r="O79" s="28" t="s">
        <v>145</v>
      </c>
      <c r="P79" s="28" t="s">
        <v>242</v>
      </c>
    </row>
    <row r="80" spans="1:16" ht="12.75" customHeight="1">
      <c r="A80" s="15" t="str">
        <f t="shared" si="6"/>
        <v> BRNO 31 </v>
      </c>
      <c r="B80" s="8" t="str">
        <f t="shared" si="7"/>
        <v>I</v>
      </c>
      <c r="C80" s="15">
        <f t="shared" si="8"/>
        <v>47918.406000000003</v>
      </c>
      <c r="D80" t="str">
        <f t="shared" si="9"/>
        <v>vis</v>
      </c>
      <c r="E80">
        <f>VLOOKUP(C80,Active!C$21:E$966,3,FALSE)</f>
        <v>-9734.9897562425394</v>
      </c>
      <c r="F80" s="8" t="str">
        <f>LEFT(M80,1)</f>
        <v>V</v>
      </c>
      <c r="G80" t="str">
        <f t="shared" si="10"/>
        <v>47918.406</v>
      </c>
      <c r="H80" s="15">
        <f t="shared" si="11"/>
        <v>-9735</v>
      </c>
      <c r="I80" s="26" t="s">
        <v>259</v>
      </c>
      <c r="J80" s="27" t="s">
        <v>260</v>
      </c>
      <c r="K80" s="26">
        <v>-9735</v>
      </c>
      <c r="L80" s="26" t="s">
        <v>261</v>
      </c>
      <c r="M80" s="27" t="s">
        <v>144</v>
      </c>
      <c r="N80" s="27"/>
      <c r="O80" s="28" t="s">
        <v>262</v>
      </c>
      <c r="P80" s="28" t="s">
        <v>263</v>
      </c>
    </row>
    <row r="81" spans="1:16" ht="12.75" customHeight="1">
      <c r="A81" s="15" t="str">
        <f t="shared" si="6"/>
        <v> AOEB 5 </v>
      </c>
      <c r="B81" s="8" t="str">
        <f t="shared" si="7"/>
        <v>I</v>
      </c>
      <c r="C81" s="15">
        <f t="shared" si="8"/>
        <v>48251.644999999997</v>
      </c>
      <c r="D81" t="str">
        <f t="shared" si="9"/>
        <v>vis</v>
      </c>
      <c r="E81">
        <f>VLOOKUP(C81,Active!C$21:E$966,3,FALSE)</f>
        <v>-9026.990277194398</v>
      </c>
      <c r="F81" s="8" t="str">
        <f>LEFT(M81,1)</f>
        <v>V</v>
      </c>
      <c r="G81" t="str">
        <f t="shared" si="10"/>
        <v>48251.645</v>
      </c>
      <c r="H81" s="15">
        <f t="shared" si="11"/>
        <v>-9027</v>
      </c>
      <c r="I81" s="26" t="s">
        <v>264</v>
      </c>
      <c r="J81" s="27" t="s">
        <v>265</v>
      </c>
      <c r="K81" s="26">
        <v>-9027</v>
      </c>
      <c r="L81" s="26" t="s">
        <v>266</v>
      </c>
      <c r="M81" s="27" t="s">
        <v>144</v>
      </c>
      <c r="N81" s="27"/>
      <c r="O81" s="28" t="s">
        <v>145</v>
      </c>
      <c r="P81" s="28" t="s">
        <v>242</v>
      </c>
    </row>
    <row r="82" spans="1:16" ht="12.75" customHeight="1">
      <c r="A82" s="15" t="str">
        <f t="shared" si="6"/>
        <v> AOEB 5 </v>
      </c>
      <c r="B82" s="8" t="str">
        <f t="shared" si="7"/>
        <v>II</v>
      </c>
      <c r="C82" s="15">
        <f t="shared" si="8"/>
        <v>48335.661999999997</v>
      </c>
      <c r="D82" t="str">
        <f t="shared" si="9"/>
        <v>vis</v>
      </c>
      <c r="E82">
        <f>VLOOKUP(C82,Active!C$21:E$966,3,FALSE)</f>
        <v>-8848.487784295341</v>
      </c>
      <c r="F82" s="8" t="s">
        <v>57</v>
      </c>
      <c r="G82" t="str">
        <f t="shared" si="10"/>
        <v>48335.662</v>
      </c>
      <c r="H82" s="15">
        <f t="shared" si="11"/>
        <v>-8848.5</v>
      </c>
      <c r="I82" s="26" t="s">
        <v>267</v>
      </c>
      <c r="J82" s="27" t="s">
        <v>268</v>
      </c>
      <c r="K82" s="26">
        <v>-8848.5</v>
      </c>
      <c r="L82" s="26" t="s">
        <v>261</v>
      </c>
      <c r="M82" s="27" t="s">
        <v>144</v>
      </c>
      <c r="N82" s="27"/>
      <c r="O82" s="28" t="s">
        <v>145</v>
      </c>
      <c r="P82" s="28" t="s">
        <v>242</v>
      </c>
    </row>
    <row r="83" spans="1:16" ht="12.75" customHeight="1">
      <c r="A83" s="15" t="str">
        <f t="shared" si="6"/>
        <v> AOEB 5 </v>
      </c>
      <c r="B83" s="8" t="str">
        <f t="shared" si="7"/>
        <v>II</v>
      </c>
      <c r="C83" s="15">
        <f t="shared" si="8"/>
        <v>48705.627</v>
      </c>
      <c r="D83" t="str">
        <f t="shared" si="9"/>
        <v>vis</v>
      </c>
      <c r="E83">
        <f>VLOOKUP(C83,Active!C$21:E$966,3,FALSE)</f>
        <v>-8062.460256706875</v>
      </c>
      <c r="F83" s="8" t="s">
        <v>57</v>
      </c>
      <c r="G83" t="str">
        <f t="shared" si="10"/>
        <v>48705.627</v>
      </c>
      <c r="H83" s="15">
        <f t="shared" si="11"/>
        <v>-8062.5</v>
      </c>
      <c r="I83" s="26" t="s">
        <v>269</v>
      </c>
      <c r="J83" s="27" t="s">
        <v>270</v>
      </c>
      <c r="K83" s="26">
        <v>-8062.5</v>
      </c>
      <c r="L83" s="26" t="s">
        <v>271</v>
      </c>
      <c r="M83" s="27" t="s">
        <v>144</v>
      </c>
      <c r="N83" s="27"/>
      <c r="O83" s="28" t="s">
        <v>145</v>
      </c>
      <c r="P83" s="28" t="s">
        <v>242</v>
      </c>
    </row>
    <row r="84" spans="1:16" ht="12.75" customHeight="1">
      <c r="A84" s="15" t="str">
        <f t="shared" si="6"/>
        <v> AOEB 5 </v>
      </c>
      <c r="B84" s="8" t="str">
        <f t="shared" si="7"/>
        <v>II</v>
      </c>
      <c r="C84" s="15">
        <f t="shared" si="8"/>
        <v>49270.902999999998</v>
      </c>
      <c r="D84" t="str">
        <f t="shared" si="9"/>
        <v>vis</v>
      </c>
      <c r="E84">
        <f>VLOOKUP(C84,Active!C$21:E$966,3,FALSE)</f>
        <v>-6861.4750373345241</v>
      </c>
      <c r="F84" s="8" t="s">
        <v>57</v>
      </c>
      <c r="G84" t="str">
        <f t="shared" si="10"/>
        <v>49270.903</v>
      </c>
      <c r="H84" s="15">
        <f t="shared" si="11"/>
        <v>-6861.5</v>
      </c>
      <c r="I84" s="26" t="s">
        <v>272</v>
      </c>
      <c r="J84" s="27" t="s">
        <v>273</v>
      </c>
      <c r="K84" s="26">
        <v>-6861.5</v>
      </c>
      <c r="L84" s="26" t="s">
        <v>274</v>
      </c>
      <c r="M84" s="27" t="s">
        <v>144</v>
      </c>
      <c r="N84" s="27"/>
      <c r="O84" s="28" t="s">
        <v>145</v>
      </c>
      <c r="P84" s="28" t="s">
        <v>242</v>
      </c>
    </row>
    <row r="85" spans="1:16" ht="12.75" customHeight="1">
      <c r="A85" s="15" t="str">
        <f t="shared" si="6"/>
        <v> AOEB 5 </v>
      </c>
      <c r="B85" s="8" t="str">
        <f t="shared" si="7"/>
        <v>I</v>
      </c>
      <c r="C85" s="15">
        <f t="shared" si="8"/>
        <v>49333.741999999998</v>
      </c>
      <c r="D85" t="str">
        <f t="shared" si="9"/>
        <v>vis</v>
      </c>
      <c r="E85">
        <f>VLOOKUP(C85,Active!C$21:E$966,3,FALSE)</f>
        <v>-6727.9673168579084</v>
      </c>
      <c r="F85" s="8" t="s">
        <v>57</v>
      </c>
      <c r="G85" t="str">
        <f t="shared" si="10"/>
        <v>49333.742</v>
      </c>
      <c r="H85" s="15">
        <f t="shared" si="11"/>
        <v>-6728</v>
      </c>
      <c r="I85" s="26" t="s">
        <v>275</v>
      </c>
      <c r="J85" s="27" t="s">
        <v>276</v>
      </c>
      <c r="K85" s="26">
        <v>-6728</v>
      </c>
      <c r="L85" s="26" t="s">
        <v>277</v>
      </c>
      <c r="M85" s="27" t="s">
        <v>144</v>
      </c>
      <c r="N85" s="27"/>
      <c r="O85" s="28" t="s">
        <v>145</v>
      </c>
      <c r="P85" s="28" t="s">
        <v>242</v>
      </c>
    </row>
    <row r="86" spans="1:16" ht="12.75" customHeight="1">
      <c r="A86" s="15" t="str">
        <f t="shared" si="6"/>
        <v> AOEB 5 </v>
      </c>
      <c r="B86" s="8" t="str">
        <f t="shared" si="7"/>
        <v>I</v>
      </c>
      <c r="C86" s="15">
        <f t="shared" si="8"/>
        <v>49777.584000000003</v>
      </c>
      <c r="D86" t="str">
        <f t="shared" si="9"/>
        <v>vis</v>
      </c>
      <c r="E86">
        <f>VLOOKUP(C86,Active!C$21:E$966,3,FALSE)</f>
        <v>-5784.9807373168178</v>
      </c>
      <c r="F86" s="8" t="s">
        <v>57</v>
      </c>
      <c r="G86" t="str">
        <f t="shared" si="10"/>
        <v>49777.584</v>
      </c>
      <c r="H86" s="15">
        <f t="shared" si="11"/>
        <v>-5785</v>
      </c>
      <c r="I86" s="26" t="s">
        <v>278</v>
      </c>
      <c r="J86" s="27" t="s">
        <v>279</v>
      </c>
      <c r="K86" s="26">
        <v>-5785</v>
      </c>
      <c r="L86" s="26" t="s">
        <v>261</v>
      </c>
      <c r="M86" s="27" t="s">
        <v>144</v>
      </c>
      <c r="N86" s="27"/>
      <c r="O86" s="28" t="s">
        <v>145</v>
      </c>
      <c r="P86" s="28" t="s">
        <v>242</v>
      </c>
    </row>
    <row r="87" spans="1:16" ht="12.75" customHeight="1">
      <c r="A87" s="15" t="str">
        <f t="shared" si="6"/>
        <v> AOEB 5 </v>
      </c>
      <c r="B87" s="8" t="str">
        <f t="shared" si="7"/>
        <v>II</v>
      </c>
      <c r="C87" s="15">
        <f t="shared" si="8"/>
        <v>50044.703999999998</v>
      </c>
      <c r="D87" t="str">
        <f t="shared" si="9"/>
        <v>vis</v>
      </c>
      <c r="E87">
        <f>VLOOKUP(C87,Active!C$21:E$966,3,FALSE)</f>
        <v>-5217.4576657575481</v>
      </c>
      <c r="F87" s="8" t="s">
        <v>57</v>
      </c>
      <c r="G87" t="str">
        <f t="shared" si="10"/>
        <v>50044.704</v>
      </c>
      <c r="H87" s="15">
        <f t="shared" si="11"/>
        <v>-5217.5</v>
      </c>
      <c r="I87" s="26" t="s">
        <v>280</v>
      </c>
      <c r="J87" s="27" t="s">
        <v>281</v>
      </c>
      <c r="K87" s="26">
        <v>-5217.5</v>
      </c>
      <c r="L87" s="26" t="s">
        <v>282</v>
      </c>
      <c r="M87" s="27" t="s">
        <v>144</v>
      </c>
      <c r="N87" s="27"/>
      <c r="O87" s="28" t="s">
        <v>145</v>
      </c>
      <c r="P87" s="28" t="s">
        <v>242</v>
      </c>
    </row>
    <row r="88" spans="1:16" ht="12.75" customHeight="1">
      <c r="A88" s="15" t="str">
        <f t="shared" si="6"/>
        <v>IBVS 4887 </v>
      </c>
      <c r="B88" s="8" t="str">
        <f t="shared" si="7"/>
        <v>I</v>
      </c>
      <c r="C88" s="15">
        <f t="shared" si="8"/>
        <v>50120.231200000002</v>
      </c>
      <c r="D88" t="str">
        <f t="shared" si="9"/>
        <v>vis</v>
      </c>
      <c r="E88">
        <f>VLOOKUP(C88,Active!C$21:E$966,3,FALSE)</f>
        <v>-5056.9925993818579</v>
      </c>
      <c r="F88" s="8" t="s">
        <v>57</v>
      </c>
      <c r="G88" t="str">
        <f t="shared" si="10"/>
        <v>50120.2312</v>
      </c>
      <c r="H88" s="15">
        <f t="shared" si="11"/>
        <v>-5057</v>
      </c>
      <c r="I88" s="26" t="s">
        <v>283</v>
      </c>
      <c r="J88" s="27" t="s">
        <v>284</v>
      </c>
      <c r="K88" s="26">
        <v>-5057</v>
      </c>
      <c r="L88" s="26" t="s">
        <v>285</v>
      </c>
      <c r="M88" s="27" t="s">
        <v>286</v>
      </c>
      <c r="N88" s="27" t="s">
        <v>287</v>
      </c>
      <c r="O88" s="28" t="s">
        <v>288</v>
      </c>
      <c r="P88" s="29" t="s">
        <v>289</v>
      </c>
    </row>
    <row r="89" spans="1:16" ht="12.75" customHeight="1">
      <c r="A89" s="15" t="str">
        <f t="shared" si="6"/>
        <v>IBVS 4887 </v>
      </c>
      <c r="B89" s="8" t="str">
        <f t="shared" si="7"/>
        <v>II</v>
      </c>
      <c r="C89" s="15">
        <f t="shared" si="8"/>
        <v>50138.351999999999</v>
      </c>
      <c r="D89" t="str">
        <f t="shared" si="9"/>
        <v>vis</v>
      </c>
      <c r="E89">
        <f>VLOOKUP(C89,Active!C$21:E$966,3,FALSE)</f>
        <v>-5018.4931531587754</v>
      </c>
      <c r="F89" s="8" t="s">
        <v>57</v>
      </c>
      <c r="G89" t="str">
        <f t="shared" si="10"/>
        <v>50138.3520</v>
      </c>
      <c r="H89" s="15">
        <f t="shared" si="11"/>
        <v>-5018.5</v>
      </c>
      <c r="I89" s="26" t="s">
        <v>290</v>
      </c>
      <c r="J89" s="27" t="s">
        <v>291</v>
      </c>
      <c r="K89" s="26">
        <v>-5018.5</v>
      </c>
      <c r="L89" s="26" t="s">
        <v>292</v>
      </c>
      <c r="M89" s="27" t="s">
        <v>286</v>
      </c>
      <c r="N89" s="27" t="s">
        <v>287</v>
      </c>
      <c r="O89" s="28" t="s">
        <v>288</v>
      </c>
      <c r="P89" s="29" t="s">
        <v>289</v>
      </c>
    </row>
    <row r="90" spans="1:16" ht="12.75" customHeight="1">
      <c r="A90" s="15" t="str">
        <f t="shared" si="6"/>
        <v>IBVS 4887 </v>
      </c>
      <c r="B90" s="8" t="str">
        <f t="shared" si="7"/>
        <v>II</v>
      </c>
      <c r="C90" s="15">
        <f t="shared" si="8"/>
        <v>50139.291499999999</v>
      </c>
      <c r="D90" t="str">
        <f t="shared" si="9"/>
        <v>vis</v>
      </c>
      <c r="E90">
        <f>VLOOKUP(C90,Active!C$21:E$966,3,FALSE)</f>
        <v>-5016.4970917416967</v>
      </c>
      <c r="F90" s="8" t="s">
        <v>57</v>
      </c>
      <c r="G90" t="str">
        <f t="shared" si="10"/>
        <v>50139.2915</v>
      </c>
      <c r="H90" s="15">
        <f t="shared" si="11"/>
        <v>-5016.5</v>
      </c>
      <c r="I90" s="26" t="s">
        <v>293</v>
      </c>
      <c r="J90" s="27" t="s">
        <v>294</v>
      </c>
      <c r="K90" s="26">
        <v>-5016.5</v>
      </c>
      <c r="L90" s="26" t="s">
        <v>295</v>
      </c>
      <c r="M90" s="27" t="s">
        <v>286</v>
      </c>
      <c r="N90" s="27" t="s">
        <v>287</v>
      </c>
      <c r="O90" s="28" t="s">
        <v>288</v>
      </c>
      <c r="P90" s="29" t="s">
        <v>289</v>
      </c>
    </row>
    <row r="91" spans="1:16" ht="12.75" customHeight="1">
      <c r="A91" s="15" t="str">
        <f t="shared" si="6"/>
        <v>IBVS 4887 </v>
      </c>
      <c r="B91" s="8" t="str">
        <f t="shared" si="7"/>
        <v>II</v>
      </c>
      <c r="C91" s="15">
        <f t="shared" si="8"/>
        <v>50147.2955</v>
      </c>
      <c r="D91" t="str">
        <f t="shared" si="9"/>
        <v>vis</v>
      </c>
      <c r="E91">
        <f>VLOOKUP(C91,Active!C$21:E$966,3,FALSE)</f>
        <v>-4999.4917957520256</v>
      </c>
      <c r="F91" s="8" t="s">
        <v>57</v>
      </c>
      <c r="G91" t="str">
        <f t="shared" si="10"/>
        <v>50147.2955</v>
      </c>
      <c r="H91" s="15">
        <f t="shared" si="11"/>
        <v>-4999.5</v>
      </c>
      <c r="I91" s="26" t="s">
        <v>296</v>
      </c>
      <c r="J91" s="27" t="s">
        <v>297</v>
      </c>
      <c r="K91" s="26">
        <v>-4999.5</v>
      </c>
      <c r="L91" s="26" t="s">
        <v>298</v>
      </c>
      <c r="M91" s="27" t="s">
        <v>286</v>
      </c>
      <c r="N91" s="27" t="s">
        <v>287</v>
      </c>
      <c r="O91" s="28" t="s">
        <v>288</v>
      </c>
      <c r="P91" s="29" t="s">
        <v>289</v>
      </c>
    </row>
    <row r="92" spans="1:16" ht="12.75" customHeight="1">
      <c r="A92" s="15" t="str">
        <f t="shared" si="6"/>
        <v>IBVS 4887 </v>
      </c>
      <c r="B92" s="8" t="str">
        <f t="shared" si="7"/>
        <v>II</v>
      </c>
      <c r="C92" s="15">
        <f t="shared" si="8"/>
        <v>50163.298799999997</v>
      </c>
      <c r="D92" t="str">
        <f t="shared" si="9"/>
        <v>vis</v>
      </c>
      <c r="E92">
        <f>VLOOKUP(C92,Active!C$21:E$966,3,FALSE)</f>
        <v>-4965.4911893912786</v>
      </c>
      <c r="F92" s="8" t="s">
        <v>57</v>
      </c>
      <c r="G92" t="str">
        <f t="shared" si="10"/>
        <v>50163.2988</v>
      </c>
      <c r="H92" s="15">
        <f t="shared" si="11"/>
        <v>-4965.5</v>
      </c>
      <c r="I92" s="26" t="s">
        <v>299</v>
      </c>
      <c r="J92" s="27" t="s">
        <v>300</v>
      </c>
      <c r="K92" s="26">
        <v>-4965.5</v>
      </c>
      <c r="L92" s="26" t="s">
        <v>301</v>
      </c>
      <c r="M92" s="27" t="s">
        <v>286</v>
      </c>
      <c r="N92" s="27" t="s">
        <v>287</v>
      </c>
      <c r="O92" s="28" t="s">
        <v>288</v>
      </c>
      <c r="P92" s="29" t="s">
        <v>289</v>
      </c>
    </row>
    <row r="93" spans="1:16" ht="12.75" customHeight="1">
      <c r="A93" s="15" t="str">
        <f t="shared" si="6"/>
        <v> AOEB 5 </v>
      </c>
      <c r="B93" s="8" t="str">
        <f t="shared" si="7"/>
        <v>II</v>
      </c>
      <c r="C93" s="15">
        <f t="shared" si="8"/>
        <v>50455.597999999998</v>
      </c>
      <c r="D93" t="str">
        <f t="shared" si="9"/>
        <v>vis</v>
      </c>
      <c r="E93">
        <f>VLOOKUP(C93,Active!C$21:E$966,3,FALSE)</f>
        <v>-4344.4723970944797</v>
      </c>
      <c r="F93" s="8" t="s">
        <v>57</v>
      </c>
      <c r="G93" t="str">
        <f t="shared" si="10"/>
        <v>50455.598</v>
      </c>
      <c r="H93" s="15">
        <f t="shared" si="11"/>
        <v>-4344.5</v>
      </c>
      <c r="I93" s="26" t="s">
        <v>302</v>
      </c>
      <c r="J93" s="27" t="s">
        <v>303</v>
      </c>
      <c r="K93" s="26">
        <v>-4344.5</v>
      </c>
      <c r="L93" s="26" t="s">
        <v>304</v>
      </c>
      <c r="M93" s="27" t="s">
        <v>144</v>
      </c>
      <c r="N93" s="27"/>
      <c r="O93" s="28" t="s">
        <v>145</v>
      </c>
      <c r="P93" s="28" t="s">
        <v>242</v>
      </c>
    </row>
    <row r="94" spans="1:16" ht="12.75" customHeight="1">
      <c r="A94" s="15" t="str">
        <f t="shared" si="6"/>
        <v>IBVS 4887 </v>
      </c>
      <c r="B94" s="8" t="str">
        <f t="shared" si="7"/>
        <v>I</v>
      </c>
      <c r="C94" s="15">
        <f t="shared" si="8"/>
        <v>50773.526899999997</v>
      </c>
      <c r="D94" t="str">
        <f t="shared" si="9"/>
        <v>vis</v>
      </c>
      <c r="E94">
        <f>VLOOKUP(C94,Active!C$21:E$966,3,FALSE)</f>
        <v>-3669.0007518958323</v>
      </c>
      <c r="F94" s="8" t="s">
        <v>57</v>
      </c>
      <c r="G94" t="str">
        <f t="shared" si="10"/>
        <v>50773.5269</v>
      </c>
      <c r="H94" s="15">
        <f t="shared" si="11"/>
        <v>-3669</v>
      </c>
      <c r="I94" s="26" t="s">
        <v>305</v>
      </c>
      <c r="J94" s="27" t="s">
        <v>306</v>
      </c>
      <c r="K94" s="26">
        <v>-3669</v>
      </c>
      <c r="L94" s="26" t="s">
        <v>307</v>
      </c>
      <c r="M94" s="27" t="s">
        <v>286</v>
      </c>
      <c r="N94" s="27" t="s">
        <v>287</v>
      </c>
      <c r="O94" s="28" t="s">
        <v>288</v>
      </c>
      <c r="P94" s="29" t="s">
        <v>289</v>
      </c>
    </row>
    <row r="95" spans="1:16" ht="12.75" customHeight="1">
      <c r="A95" s="15" t="str">
        <f t="shared" si="6"/>
        <v>IBVS 4888 </v>
      </c>
      <c r="B95" s="8" t="str">
        <f t="shared" si="7"/>
        <v>I</v>
      </c>
      <c r="C95" s="15">
        <f t="shared" si="8"/>
        <v>50839.425600000002</v>
      </c>
      <c r="D95" t="str">
        <f t="shared" si="9"/>
        <v>vis</v>
      </c>
      <c r="E95">
        <f>VLOOKUP(C95,Active!C$21:E$966,3,FALSE)</f>
        <v>-3528.9923937206063</v>
      </c>
      <c r="F95" s="8" t="s">
        <v>57</v>
      </c>
      <c r="G95" t="str">
        <f t="shared" si="10"/>
        <v>50839.4256</v>
      </c>
      <c r="H95" s="15">
        <f t="shared" si="11"/>
        <v>-3529</v>
      </c>
      <c r="I95" s="26" t="s">
        <v>308</v>
      </c>
      <c r="J95" s="27" t="s">
        <v>309</v>
      </c>
      <c r="K95" s="26">
        <v>-3529</v>
      </c>
      <c r="L95" s="26" t="s">
        <v>310</v>
      </c>
      <c r="M95" s="27" t="s">
        <v>286</v>
      </c>
      <c r="N95" s="27" t="s">
        <v>287</v>
      </c>
      <c r="O95" s="28" t="s">
        <v>288</v>
      </c>
      <c r="P95" s="29" t="s">
        <v>311</v>
      </c>
    </row>
    <row r="96" spans="1:16" ht="12.75" customHeight="1">
      <c r="A96" s="15" t="str">
        <f t="shared" si="6"/>
        <v>BAVM 118 </v>
      </c>
      <c r="B96" s="8" t="str">
        <f t="shared" si="7"/>
        <v>I</v>
      </c>
      <c r="C96" s="15">
        <f t="shared" si="8"/>
        <v>50865.310299999997</v>
      </c>
      <c r="D96" t="str">
        <f t="shared" si="9"/>
        <v>vis</v>
      </c>
      <c r="E96">
        <f>VLOOKUP(C96,Active!C$21:E$966,3,FALSE)</f>
        <v>-3473.9977678955547</v>
      </c>
      <c r="F96" s="8" t="s">
        <v>57</v>
      </c>
      <c r="G96" t="str">
        <f t="shared" si="10"/>
        <v>50865.3103</v>
      </c>
      <c r="H96" s="15">
        <f t="shared" si="11"/>
        <v>-3474</v>
      </c>
      <c r="I96" s="26" t="s">
        <v>312</v>
      </c>
      <c r="J96" s="27" t="s">
        <v>313</v>
      </c>
      <c r="K96" s="26">
        <v>-3474</v>
      </c>
      <c r="L96" s="26" t="s">
        <v>314</v>
      </c>
      <c r="M96" s="27" t="s">
        <v>286</v>
      </c>
      <c r="N96" s="27" t="s">
        <v>315</v>
      </c>
      <c r="O96" s="28" t="s">
        <v>316</v>
      </c>
      <c r="P96" s="29" t="s">
        <v>317</v>
      </c>
    </row>
    <row r="97" spans="1:16" ht="12.75" customHeight="1">
      <c r="A97" s="15" t="str">
        <f t="shared" si="6"/>
        <v>IBVS 4888 </v>
      </c>
      <c r="B97" s="8" t="str">
        <f t="shared" si="7"/>
        <v>I</v>
      </c>
      <c r="C97" s="15">
        <f t="shared" si="8"/>
        <v>50888.375</v>
      </c>
      <c r="D97" t="str">
        <f t="shared" si="9"/>
        <v>vis</v>
      </c>
      <c r="E97">
        <f>VLOOKUP(C97,Active!C$21:E$966,3,FALSE)</f>
        <v>-3424.9945132212706</v>
      </c>
      <c r="F97" s="8" t="s">
        <v>57</v>
      </c>
      <c r="G97" t="str">
        <f t="shared" si="10"/>
        <v>50888.3750</v>
      </c>
      <c r="H97" s="15">
        <f t="shared" si="11"/>
        <v>-3425</v>
      </c>
      <c r="I97" s="26" t="s">
        <v>318</v>
      </c>
      <c r="J97" s="27" t="s">
        <v>319</v>
      </c>
      <c r="K97" s="26">
        <v>-3425</v>
      </c>
      <c r="L97" s="26" t="s">
        <v>320</v>
      </c>
      <c r="M97" s="27" t="s">
        <v>286</v>
      </c>
      <c r="N97" s="27" t="s">
        <v>287</v>
      </c>
      <c r="O97" s="28" t="s">
        <v>288</v>
      </c>
      <c r="P97" s="29" t="s">
        <v>311</v>
      </c>
    </row>
    <row r="98" spans="1:16" ht="12.75" customHeight="1">
      <c r="A98" s="15" t="str">
        <f t="shared" si="6"/>
        <v>BAVM 118 </v>
      </c>
      <c r="B98" s="8" t="str">
        <f t="shared" si="7"/>
        <v>I</v>
      </c>
      <c r="C98" s="15">
        <f t="shared" si="8"/>
        <v>50897.318299999999</v>
      </c>
      <c r="D98" t="str">
        <f t="shared" si="9"/>
        <v>vis</v>
      </c>
      <c r="E98">
        <f>VLOOKUP(C98,Active!C$21:E$966,3,FALSE)</f>
        <v>-3405.993580734465</v>
      </c>
      <c r="F98" s="8" t="s">
        <v>57</v>
      </c>
      <c r="G98" t="str">
        <f t="shared" si="10"/>
        <v>50897.3183</v>
      </c>
      <c r="H98" s="15">
        <f t="shared" si="11"/>
        <v>-3406</v>
      </c>
      <c r="I98" s="26" t="s">
        <v>321</v>
      </c>
      <c r="J98" s="27" t="s">
        <v>322</v>
      </c>
      <c r="K98" s="26">
        <v>-3406</v>
      </c>
      <c r="L98" s="26" t="s">
        <v>323</v>
      </c>
      <c r="M98" s="27" t="s">
        <v>286</v>
      </c>
      <c r="N98" s="27" t="s">
        <v>315</v>
      </c>
      <c r="O98" s="28" t="s">
        <v>316</v>
      </c>
      <c r="P98" s="29" t="s">
        <v>317</v>
      </c>
    </row>
    <row r="99" spans="1:16" ht="12.75" customHeight="1">
      <c r="A99" s="15" t="str">
        <f t="shared" si="6"/>
        <v>BAVM 133 </v>
      </c>
      <c r="B99" s="8" t="str">
        <f t="shared" si="7"/>
        <v>I</v>
      </c>
      <c r="C99" s="15">
        <f t="shared" si="8"/>
        <v>50904.375</v>
      </c>
      <c r="D99" t="str">
        <f t="shared" si="9"/>
        <v>vis</v>
      </c>
      <c r="E99">
        <f>VLOOKUP(C99,Active!C$21:E$966,3,FALSE)</f>
        <v>-3391.0009180395227</v>
      </c>
      <c r="F99" s="8" t="s">
        <v>57</v>
      </c>
      <c r="G99" t="str">
        <f t="shared" si="10"/>
        <v>50904.3750</v>
      </c>
      <c r="H99" s="15">
        <f t="shared" si="11"/>
        <v>-3391</v>
      </c>
      <c r="I99" s="26" t="s">
        <v>324</v>
      </c>
      <c r="J99" s="27" t="s">
        <v>325</v>
      </c>
      <c r="K99" s="26">
        <v>-3391</v>
      </c>
      <c r="L99" s="26" t="s">
        <v>326</v>
      </c>
      <c r="M99" s="27" t="s">
        <v>286</v>
      </c>
      <c r="N99" s="27" t="s">
        <v>315</v>
      </c>
      <c r="O99" s="28" t="s">
        <v>316</v>
      </c>
      <c r="P99" s="29" t="s">
        <v>327</v>
      </c>
    </row>
    <row r="100" spans="1:16" ht="12.75" customHeight="1">
      <c r="A100" s="15" t="str">
        <f t="shared" si="6"/>
        <v> AOEB 5 </v>
      </c>
      <c r="B100" s="8" t="str">
        <f t="shared" si="7"/>
        <v>II</v>
      </c>
      <c r="C100" s="15">
        <f t="shared" si="8"/>
        <v>51144.187100000003</v>
      </c>
      <c r="D100" t="str">
        <f t="shared" si="9"/>
        <v>vis</v>
      </c>
      <c r="E100">
        <f>VLOOKUP(C100,Active!C$21:E$966,3,FALSE)</f>
        <v>-2881.4962025967152</v>
      </c>
      <c r="F100" s="8" t="s">
        <v>57</v>
      </c>
      <c r="G100" t="str">
        <f t="shared" si="10"/>
        <v>51144.1871</v>
      </c>
      <c r="H100" s="15">
        <f t="shared" si="11"/>
        <v>-2881.5</v>
      </c>
      <c r="I100" s="26" t="s">
        <v>328</v>
      </c>
      <c r="J100" s="27" t="s">
        <v>329</v>
      </c>
      <c r="K100" s="26">
        <v>-2881.5</v>
      </c>
      <c r="L100" s="26" t="s">
        <v>314</v>
      </c>
      <c r="M100" s="27" t="s">
        <v>330</v>
      </c>
      <c r="N100" s="27"/>
      <c r="O100" s="28" t="s">
        <v>145</v>
      </c>
      <c r="P100" s="28" t="s">
        <v>242</v>
      </c>
    </row>
    <row r="101" spans="1:16" ht="12.75" customHeight="1">
      <c r="A101" s="15" t="str">
        <f t="shared" si="6"/>
        <v> AOEB 5 </v>
      </c>
      <c r="B101" s="8" t="str">
        <f t="shared" si="7"/>
        <v>I</v>
      </c>
      <c r="C101" s="15">
        <f t="shared" si="8"/>
        <v>51144.893799999998</v>
      </c>
      <c r="D101" t="str">
        <f t="shared" si="9"/>
        <v>vis</v>
      </c>
      <c r="E101">
        <f>VLOOKUP(C101,Active!C$21:E$966,3,FALSE)</f>
        <v>-2879.9947479895413</v>
      </c>
      <c r="F101" s="8" t="s">
        <v>57</v>
      </c>
      <c r="G101" t="str">
        <f t="shared" si="10"/>
        <v>51144.8938</v>
      </c>
      <c r="H101" s="15">
        <f t="shared" si="11"/>
        <v>-2880</v>
      </c>
      <c r="I101" s="26" t="s">
        <v>331</v>
      </c>
      <c r="J101" s="27" t="s">
        <v>332</v>
      </c>
      <c r="K101" s="26">
        <v>-2880</v>
      </c>
      <c r="L101" s="26" t="s">
        <v>333</v>
      </c>
      <c r="M101" s="27" t="s">
        <v>330</v>
      </c>
      <c r="N101" s="27"/>
      <c r="O101" s="28" t="s">
        <v>145</v>
      </c>
      <c r="P101" s="28" t="s">
        <v>242</v>
      </c>
    </row>
    <row r="102" spans="1:16" ht="12.75" customHeight="1">
      <c r="A102" s="15" t="str">
        <f t="shared" si="6"/>
        <v>BAVM 133 </v>
      </c>
      <c r="B102" s="8" t="str">
        <f t="shared" si="7"/>
        <v>II</v>
      </c>
      <c r="C102" s="15">
        <f t="shared" si="8"/>
        <v>51165.367100000003</v>
      </c>
      <c r="D102" t="str">
        <f t="shared" si="9"/>
        <v>vis</v>
      </c>
      <c r="E102">
        <f>VLOOKUP(C102,Active!C$21:E$966,3,FALSE)</f>
        <v>-2836.4971809748758</v>
      </c>
      <c r="F102" s="8" t="s">
        <v>57</v>
      </c>
      <c r="G102" t="str">
        <f t="shared" si="10"/>
        <v>51165.3671</v>
      </c>
      <c r="H102" s="15">
        <f t="shared" si="11"/>
        <v>-2836.5</v>
      </c>
      <c r="I102" s="26" t="s">
        <v>334</v>
      </c>
      <c r="J102" s="27" t="s">
        <v>335</v>
      </c>
      <c r="K102" s="26">
        <v>-2836.5</v>
      </c>
      <c r="L102" s="26" t="s">
        <v>336</v>
      </c>
      <c r="M102" s="27" t="s">
        <v>286</v>
      </c>
      <c r="N102" s="27" t="s">
        <v>315</v>
      </c>
      <c r="O102" s="28" t="s">
        <v>316</v>
      </c>
      <c r="P102" s="29" t="s">
        <v>327</v>
      </c>
    </row>
    <row r="103" spans="1:16" ht="12.75" customHeight="1">
      <c r="A103" s="15" t="str">
        <f t="shared" si="6"/>
        <v>BAVM 133 </v>
      </c>
      <c r="B103" s="8" t="str">
        <f t="shared" si="7"/>
        <v>I</v>
      </c>
      <c r="C103" s="15">
        <f t="shared" si="8"/>
        <v>51165.601300000002</v>
      </c>
      <c r="D103" t="str">
        <f t="shared" si="9"/>
        <v>vis</v>
      </c>
      <c r="E103">
        <f>VLOOKUP(C103,Active!C$21:E$966,3,FALSE)</f>
        <v>-2835.999599725405</v>
      </c>
      <c r="F103" s="8" t="s">
        <v>57</v>
      </c>
      <c r="G103" t="str">
        <f t="shared" si="10"/>
        <v>51165.6013</v>
      </c>
      <c r="H103" s="15">
        <f t="shared" si="11"/>
        <v>-2836</v>
      </c>
      <c r="I103" s="26" t="s">
        <v>337</v>
      </c>
      <c r="J103" s="27" t="s">
        <v>338</v>
      </c>
      <c r="K103" s="26">
        <v>-2836</v>
      </c>
      <c r="L103" s="26" t="s">
        <v>326</v>
      </c>
      <c r="M103" s="27" t="s">
        <v>286</v>
      </c>
      <c r="N103" s="27" t="s">
        <v>315</v>
      </c>
      <c r="O103" s="28" t="s">
        <v>316</v>
      </c>
      <c r="P103" s="29" t="s">
        <v>327</v>
      </c>
    </row>
    <row r="104" spans="1:16" ht="12.75" customHeight="1">
      <c r="A104" s="15" t="str">
        <f t="shared" si="6"/>
        <v>BAVM 133 </v>
      </c>
      <c r="B104" s="8" t="str">
        <f t="shared" si="7"/>
        <v>I</v>
      </c>
      <c r="C104" s="15">
        <f t="shared" si="8"/>
        <v>51176.427799999998</v>
      </c>
      <c r="D104" t="str">
        <f t="shared" si="9"/>
        <v>vis</v>
      </c>
      <c r="E104">
        <f>VLOOKUP(C104,Active!C$21:E$966,3,FALSE)</f>
        <v>-2812.9976210857149</v>
      </c>
      <c r="F104" s="8" t="s">
        <v>57</v>
      </c>
      <c r="G104" t="str">
        <f t="shared" si="10"/>
        <v>51176.4278</v>
      </c>
      <c r="H104" s="15">
        <f t="shared" si="11"/>
        <v>-2813</v>
      </c>
      <c r="I104" s="26" t="s">
        <v>339</v>
      </c>
      <c r="J104" s="27" t="s">
        <v>340</v>
      </c>
      <c r="K104" s="26">
        <v>-2813</v>
      </c>
      <c r="L104" s="26" t="s">
        <v>341</v>
      </c>
      <c r="M104" s="27" t="s">
        <v>286</v>
      </c>
      <c r="N104" s="27" t="s">
        <v>315</v>
      </c>
      <c r="O104" s="28" t="s">
        <v>316</v>
      </c>
      <c r="P104" s="29" t="s">
        <v>327</v>
      </c>
    </row>
    <row r="105" spans="1:16" ht="12.75" customHeight="1">
      <c r="A105" s="15" t="str">
        <f t="shared" si="6"/>
        <v>BAVM 133 </v>
      </c>
      <c r="B105" s="8" t="str">
        <f t="shared" si="7"/>
        <v>I</v>
      </c>
      <c r="C105" s="15">
        <f t="shared" si="8"/>
        <v>51225.376700000001</v>
      </c>
      <c r="D105" t="str">
        <f t="shared" si="9"/>
        <v>vis</v>
      </c>
      <c r="E105">
        <f>VLOOKUP(C105,Active!C$21:E$966,3,FALSE)</f>
        <v>-2709.0008028862176</v>
      </c>
      <c r="F105" s="8" t="s">
        <v>57</v>
      </c>
      <c r="G105" t="str">
        <f t="shared" si="10"/>
        <v>51225.3767</v>
      </c>
      <c r="H105" s="15">
        <f t="shared" si="11"/>
        <v>-2709</v>
      </c>
      <c r="I105" s="26" t="s">
        <v>342</v>
      </c>
      <c r="J105" s="27" t="s">
        <v>343</v>
      </c>
      <c r="K105" s="26">
        <v>-2709</v>
      </c>
      <c r="L105" s="26" t="s">
        <v>344</v>
      </c>
      <c r="M105" s="27" t="s">
        <v>286</v>
      </c>
      <c r="N105" s="27" t="s">
        <v>315</v>
      </c>
      <c r="O105" s="28" t="s">
        <v>316</v>
      </c>
      <c r="P105" s="29" t="s">
        <v>327</v>
      </c>
    </row>
    <row r="106" spans="1:16" ht="12.75" customHeight="1">
      <c r="A106" s="15" t="str">
        <f t="shared" si="6"/>
        <v>IBVS 5263 </v>
      </c>
      <c r="B106" s="8" t="str">
        <f t="shared" si="7"/>
        <v>I</v>
      </c>
      <c r="C106" s="15">
        <f t="shared" si="8"/>
        <v>51241.381000000001</v>
      </c>
      <c r="D106" t="str">
        <f t="shared" si="9"/>
        <v>vis</v>
      </c>
      <c r="E106">
        <f>VLOOKUP(C106,Active!C$21:E$966,3,FALSE)</f>
        <v>-2674.9980719257637</v>
      </c>
      <c r="F106" s="8" t="s">
        <v>57</v>
      </c>
      <c r="G106" t="str">
        <f t="shared" si="10"/>
        <v>51241.3810</v>
      </c>
      <c r="H106" s="15">
        <f t="shared" si="11"/>
        <v>-2675</v>
      </c>
      <c r="I106" s="26" t="s">
        <v>345</v>
      </c>
      <c r="J106" s="27" t="s">
        <v>346</v>
      </c>
      <c r="K106" s="26">
        <v>-2675</v>
      </c>
      <c r="L106" s="26" t="s">
        <v>347</v>
      </c>
      <c r="M106" s="27" t="s">
        <v>286</v>
      </c>
      <c r="N106" s="27" t="s">
        <v>287</v>
      </c>
      <c r="O106" s="28" t="s">
        <v>288</v>
      </c>
      <c r="P106" s="29" t="s">
        <v>348</v>
      </c>
    </row>
    <row r="107" spans="1:16" ht="12.75" customHeight="1">
      <c r="A107" s="15" t="str">
        <f t="shared" si="6"/>
        <v> AOEB 5 </v>
      </c>
      <c r="B107" s="8" t="str">
        <f t="shared" si="7"/>
        <v>I</v>
      </c>
      <c r="C107" s="15">
        <f t="shared" si="8"/>
        <v>51245.612999999998</v>
      </c>
      <c r="D107" t="str">
        <f t="shared" si="9"/>
        <v>vis</v>
      </c>
      <c r="E107">
        <f>VLOOKUP(C107,Active!C$21:E$966,3,FALSE)</f>
        <v>-2666.0067660001991</v>
      </c>
      <c r="F107" s="8" t="s">
        <v>57</v>
      </c>
      <c r="G107" t="str">
        <f t="shared" si="10"/>
        <v>51245.613</v>
      </c>
      <c r="H107" s="15">
        <f t="shared" si="11"/>
        <v>-2666</v>
      </c>
      <c r="I107" s="26" t="s">
        <v>349</v>
      </c>
      <c r="J107" s="27" t="s">
        <v>350</v>
      </c>
      <c r="K107" s="26">
        <v>-2666</v>
      </c>
      <c r="L107" s="26" t="s">
        <v>351</v>
      </c>
      <c r="M107" s="27" t="s">
        <v>144</v>
      </c>
      <c r="N107" s="27"/>
      <c r="O107" s="28" t="s">
        <v>145</v>
      </c>
      <c r="P107" s="28" t="s">
        <v>242</v>
      </c>
    </row>
    <row r="108" spans="1:16" ht="12.75" customHeight="1">
      <c r="A108" s="15" t="str">
        <f t="shared" si="6"/>
        <v>IBVS 5263 </v>
      </c>
      <c r="B108" s="8" t="str">
        <f t="shared" si="7"/>
        <v>I</v>
      </c>
      <c r="C108" s="15">
        <f t="shared" si="8"/>
        <v>51481.426599999999</v>
      </c>
      <c r="D108" t="str">
        <f t="shared" si="9"/>
        <v>vis</v>
      </c>
      <c r="E108">
        <f>VLOOKUP(C108,Active!C$21:E$966,3,FALSE)</f>
        <v>-2164.9972624532834</v>
      </c>
      <c r="F108" s="8" t="s">
        <v>57</v>
      </c>
      <c r="G108" t="str">
        <f t="shared" si="10"/>
        <v>51481.4266</v>
      </c>
      <c r="H108" s="15">
        <f t="shared" si="11"/>
        <v>-2165</v>
      </c>
      <c r="I108" s="26" t="s">
        <v>352</v>
      </c>
      <c r="J108" s="27" t="s">
        <v>353</v>
      </c>
      <c r="K108" s="26">
        <v>-2165</v>
      </c>
      <c r="L108" s="26" t="s">
        <v>354</v>
      </c>
      <c r="M108" s="27" t="s">
        <v>286</v>
      </c>
      <c r="N108" s="27" t="s">
        <v>287</v>
      </c>
      <c r="O108" s="28" t="s">
        <v>288</v>
      </c>
      <c r="P108" s="29" t="s">
        <v>348</v>
      </c>
    </row>
    <row r="109" spans="1:16" ht="12.75" customHeight="1">
      <c r="A109" s="15" t="str">
        <f t="shared" si="6"/>
        <v>IBVS 5263 </v>
      </c>
      <c r="B109" s="8" t="str">
        <f t="shared" si="7"/>
        <v>I</v>
      </c>
      <c r="C109" s="15">
        <f t="shared" si="8"/>
        <v>51543.556799999998</v>
      </c>
      <c r="D109" t="str">
        <f t="shared" si="9"/>
        <v>vis</v>
      </c>
      <c r="E109">
        <f>VLOOKUP(C109,Active!C$21:E$966,3,FALSE)</f>
        <v>-2032.9954582432199</v>
      </c>
      <c r="F109" s="8" t="s">
        <v>57</v>
      </c>
      <c r="G109" t="str">
        <f t="shared" si="10"/>
        <v>51543.5568</v>
      </c>
      <c r="H109" s="15">
        <f t="shared" si="11"/>
        <v>-2033</v>
      </c>
      <c r="I109" s="26" t="s">
        <v>355</v>
      </c>
      <c r="J109" s="27" t="s">
        <v>356</v>
      </c>
      <c r="K109" s="26">
        <v>-2033</v>
      </c>
      <c r="L109" s="26" t="s">
        <v>357</v>
      </c>
      <c r="M109" s="27" t="s">
        <v>286</v>
      </c>
      <c r="N109" s="27" t="s">
        <v>287</v>
      </c>
      <c r="O109" s="28" t="s">
        <v>358</v>
      </c>
      <c r="P109" s="29" t="s">
        <v>348</v>
      </c>
    </row>
    <row r="110" spans="1:16" ht="12.75" customHeight="1">
      <c r="A110" s="15" t="str">
        <f t="shared" si="6"/>
        <v>BAVM 152 </v>
      </c>
      <c r="B110" s="8" t="str">
        <f t="shared" si="7"/>
        <v>II</v>
      </c>
      <c r="C110" s="15">
        <f t="shared" si="8"/>
        <v>51568.264000000003</v>
      </c>
      <c r="D110" t="str">
        <f t="shared" si="9"/>
        <v>vis</v>
      </c>
      <c r="E110">
        <f>VLOOKUP(C110,Active!C$21:E$966,3,FALSE)</f>
        <v>-1980.5025485635556</v>
      </c>
      <c r="F110" s="8" t="s">
        <v>57</v>
      </c>
      <c r="G110" t="str">
        <f t="shared" si="10"/>
        <v>51568.2640</v>
      </c>
      <c r="H110" s="15">
        <f t="shared" si="11"/>
        <v>-1980.5</v>
      </c>
      <c r="I110" s="26" t="s">
        <v>359</v>
      </c>
      <c r="J110" s="27" t="s">
        <v>360</v>
      </c>
      <c r="K110" s="26">
        <v>-1980.5</v>
      </c>
      <c r="L110" s="26" t="s">
        <v>361</v>
      </c>
      <c r="M110" s="27" t="s">
        <v>286</v>
      </c>
      <c r="N110" s="27" t="s">
        <v>315</v>
      </c>
      <c r="O110" s="28" t="s">
        <v>316</v>
      </c>
      <c r="P110" s="29" t="s">
        <v>362</v>
      </c>
    </row>
    <row r="111" spans="1:16" ht="12.75" customHeight="1">
      <c r="A111" s="15" t="str">
        <f t="shared" si="6"/>
        <v>BAVM 152 </v>
      </c>
      <c r="B111" s="8" t="str">
        <f t="shared" si="7"/>
        <v>I</v>
      </c>
      <c r="C111" s="15">
        <f t="shared" si="8"/>
        <v>51568.498599999999</v>
      </c>
      <c r="D111" t="str">
        <f t="shared" si="9"/>
        <v>vis</v>
      </c>
      <c r="E111">
        <f>VLOOKUP(C111,Active!C$21:E$966,3,FALSE)</f>
        <v>-1980.0041174742114</v>
      </c>
      <c r="F111" s="8" t="s">
        <v>57</v>
      </c>
      <c r="G111" t="str">
        <f t="shared" si="10"/>
        <v>51568.4986</v>
      </c>
      <c r="H111" s="15">
        <f t="shared" si="11"/>
        <v>-1980</v>
      </c>
      <c r="I111" s="26" t="s">
        <v>363</v>
      </c>
      <c r="J111" s="27" t="s">
        <v>364</v>
      </c>
      <c r="K111" s="26">
        <v>-1980</v>
      </c>
      <c r="L111" s="26" t="s">
        <v>365</v>
      </c>
      <c r="M111" s="27" t="s">
        <v>286</v>
      </c>
      <c r="N111" s="27" t="s">
        <v>315</v>
      </c>
      <c r="O111" s="28" t="s">
        <v>316</v>
      </c>
      <c r="P111" s="29" t="s">
        <v>362</v>
      </c>
    </row>
    <row r="112" spans="1:16" ht="12.75" customHeight="1">
      <c r="A112" s="15" t="str">
        <f t="shared" si="6"/>
        <v>BAVM 152 </v>
      </c>
      <c r="B112" s="8" t="str">
        <f t="shared" si="7"/>
        <v>I</v>
      </c>
      <c r="C112" s="15">
        <f t="shared" si="8"/>
        <v>51571.323100000001</v>
      </c>
      <c r="D112" t="str">
        <f t="shared" si="9"/>
        <v>vis</v>
      </c>
      <c r="E112">
        <f>VLOOKUP(C112,Active!C$21:E$966,3,FALSE)</f>
        <v>-1974.0031856247783</v>
      </c>
      <c r="F112" s="8" t="s">
        <v>57</v>
      </c>
      <c r="G112" t="str">
        <f t="shared" si="10"/>
        <v>51571.3231</v>
      </c>
      <c r="H112" s="15">
        <f t="shared" si="11"/>
        <v>-1974</v>
      </c>
      <c r="I112" s="26" t="s">
        <v>366</v>
      </c>
      <c r="J112" s="27" t="s">
        <v>367</v>
      </c>
      <c r="K112" s="26">
        <v>-1974</v>
      </c>
      <c r="L112" s="26" t="s">
        <v>368</v>
      </c>
      <c r="M112" s="27" t="s">
        <v>286</v>
      </c>
      <c r="N112" s="27" t="s">
        <v>315</v>
      </c>
      <c r="O112" s="28" t="s">
        <v>316</v>
      </c>
      <c r="P112" s="29" t="s">
        <v>362</v>
      </c>
    </row>
    <row r="113" spans="1:16" ht="12.75" customHeight="1">
      <c r="A113" s="15" t="str">
        <f t="shared" si="6"/>
        <v>BAVM 152 </v>
      </c>
      <c r="B113" s="8" t="str">
        <f t="shared" si="7"/>
        <v>II</v>
      </c>
      <c r="C113" s="15">
        <f t="shared" si="8"/>
        <v>51571.555500000002</v>
      </c>
      <c r="D113" t="str">
        <f t="shared" si="9"/>
        <v>vis</v>
      </c>
      <c r="E113">
        <f>VLOOKUP(C113,Active!C$21:E$966,3,FALSE)</f>
        <v>-1973.5094286547617</v>
      </c>
      <c r="F113" s="8" t="s">
        <v>57</v>
      </c>
      <c r="G113" t="str">
        <f t="shared" si="10"/>
        <v>51571.5555</v>
      </c>
      <c r="H113" s="15">
        <f t="shared" si="11"/>
        <v>-1973.5</v>
      </c>
      <c r="I113" s="26" t="s">
        <v>369</v>
      </c>
      <c r="J113" s="27" t="s">
        <v>370</v>
      </c>
      <c r="K113" s="26">
        <v>-1973.5</v>
      </c>
      <c r="L113" s="26" t="s">
        <v>371</v>
      </c>
      <c r="M113" s="27" t="s">
        <v>286</v>
      </c>
      <c r="N113" s="27" t="s">
        <v>315</v>
      </c>
      <c r="O113" s="28" t="s">
        <v>316</v>
      </c>
      <c r="P113" s="29" t="s">
        <v>362</v>
      </c>
    </row>
    <row r="114" spans="1:16" ht="12.75" customHeight="1">
      <c r="A114" s="15" t="str">
        <f t="shared" si="6"/>
        <v>OEJV 0074 </v>
      </c>
      <c r="B114" s="8" t="str">
        <f t="shared" si="7"/>
        <v>II</v>
      </c>
      <c r="C114" s="15">
        <f t="shared" si="8"/>
        <v>51592.27</v>
      </c>
      <c r="D114" t="str">
        <f t="shared" si="9"/>
        <v>vis</v>
      </c>
      <c r="E114">
        <f>VLOOKUP(C114,Active!C$21:E$966,3,FALSE)</f>
        <v>-1929.4994081927537</v>
      </c>
      <c r="F114" s="8" t="s">
        <v>57</v>
      </c>
      <c r="G114" t="str">
        <f t="shared" si="10"/>
        <v>51592.27000</v>
      </c>
      <c r="H114" s="15">
        <f t="shared" si="11"/>
        <v>-1929.5</v>
      </c>
      <c r="I114" s="26" t="s">
        <v>372</v>
      </c>
      <c r="J114" s="27" t="s">
        <v>373</v>
      </c>
      <c r="K114" s="26">
        <v>-1929.5</v>
      </c>
      <c r="L114" s="26" t="s">
        <v>374</v>
      </c>
      <c r="M114" s="27" t="s">
        <v>330</v>
      </c>
      <c r="N114" s="27" t="s">
        <v>315</v>
      </c>
      <c r="O114" s="28" t="s">
        <v>375</v>
      </c>
      <c r="P114" s="29" t="s">
        <v>376</v>
      </c>
    </row>
    <row r="115" spans="1:16" ht="12.75" customHeight="1">
      <c r="A115" s="15" t="str">
        <f t="shared" si="6"/>
        <v>OEJV 0074 </v>
      </c>
      <c r="B115" s="8" t="str">
        <f t="shared" si="7"/>
        <v>I</v>
      </c>
      <c r="C115" s="15">
        <f t="shared" si="8"/>
        <v>51620.276389999999</v>
      </c>
      <c r="D115" t="str">
        <f t="shared" si="9"/>
        <v>vis</v>
      </c>
      <c r="E115">
        <f>VLOOKUP(C115,Active!C$21:E$966,3,FALSE)</f>
        <v>-1869.9970404326143</v>
      </c>
      <c r="F115" s="8" t="s">
        <v>57</v>
      </c>
      <c r="G115" t="str">
        <f t="shared" si="10"/>
        <v>51620.27639</v>
      </c>
      <c r="H115" s="15">
        <f t="shared" si="11"/>
        <v>-1870</v>
      </c>
      <c r="I115" s="26" t="s">
        <v>377</v>
      </c>
      <c r="J115" s="27" t="s">
        <v>378</v>
      </c>
      <c r="K115" s="26">
        <v>-1870</v>
      </c>
      <c r="L115" s="26" t="s">
        <v>379</v>
      </c>
      <c r="M115" s="27" t="s">
        <v>330</v>
      </c>
      <c r="N115" s="27" t="s">
        <v>315</v>
      </c>
      <c r="O115" s="28" t="s">
        <v>375</v>
      </c>
      <c r="P115" s="29" t="s">
        <v>376</v>
      </c>
    </row>
    <row r="116" spans="1:16" ht="12.75" customHeight="1">
      <c r="A116" s="15" t="str">
        <f t="shared" si="6"/>
        <v>IBVS 5287 </v>
      </c>
      <c r="B116" s="8" t="str">
        <f t="shared" si="7"/>
        <v>I</v>
      </c>
      <c r="C116" s="15">
        <f t="shared" si="8"/>
        <v>51626.392999999996</v>
      </c>
      <c r="D116" t="str">
        <f t="shared" si="9"/>
        <v>vis</v>
      </c>
      <c r="E116">
        <f>VLOOKUP(C116,Active!C$21:E$966,3,FALSE)</f>
        <v>-1857.0016926685807</v>
      </c>
      <c r="F116" s="8" t="s">
        <v>57</v>
      </c>
      <c r="G116" t="str">
        <f t="shared" si="10"/>
        <v>51626.3930</v>
      </c>
      <c r="H116" s="15">
        <f t="shared" si="11"/>
        <v>-1857</v>
      </c>
      <c r="I116" s="26" t="s">
        <v>380</v>
      </c>
      <c r="J116" s="27" t="s">
        <v>381</v>
      </c>
      <c r="K116" s="26">
        <v>-1857</v>
      </c>
      <c r="L116" s="26" t="s">
        <v>382</v>
      </c>
      <c r="M116" s="27" t="s">
        <v>286</v>
      </c>
      <c r="N116" s="27" t="s">
        <v>287</v>
      </c>
      <c r="O116" s="28" t="s">
        <v>358</v>
      </c>
      <c r="P116" s="29" t="s">
        <v>383</v>
      </c>
    </row>
    <row r="117" spans="1:16" ht="12.75" customHeight="1">
      <c r="A117" s="15" t="str">
        <f t="shared" si="6"/>
        <v>IBVS 5287 </v>
      </c>
      <c r="B117" s="8" t="str">
        <f t="shared" si="7"/>
        <v>I</v>
      </c>
      <c r="C117" s="15">
        <f t="shared" si="8"/>
        <v>51799.6057</v>
      </c>
      <c r="D117" t="str">
        <f t="shared" si="9"/>
        <v>vis</v>
      </c>
      <c r="E117">
        <f>VLOOKUP(C117,Active!C$21:E$966,3,FALSE)</f>
        <v>-1488.9940424099773</v>
      </c>
      <c r="F117" s="8" t="s">
        <v>57</v>
      </c>
      <c r="G117" t="str">
        <f t="shared" si="10"/>
        <v>51799.6057</v>
      </c>
      <c r="H117" s="15">
        <f t="shared" si="11"/>
        <v>-1489</v>
      </c>
      <c r="I117" s="26" t="s">
        <v>384</v>
      </c>
      <c r="J117" s="27" t="s">
        <v>385</v>
      </c>
      <c r="K117" s="26">
        <v>-1489</v>
      </c>
      <c r="L117" s="26" t="s">
        <v>357</v>
      </c>
      <c r="M117" s="27" t="s">
        <v>286</v>
      </c>
      <c r="N117" s="27" t="s">
        <v>287</v>
      </c>
      <c r="O117" s="28" t="s">
        <v>358</v>
      </c>
      <c r="P117" s="29" t="s">
        <v>383</v>
      </c>
    </row>
    <row r="118" spans="1:16" ht="12.75" customHeight="1">
      <c r="A118" s="15" t="str">
        <f t="shared" si="6"/>
        <v>OEJV 0074 </v>
      </c>
      <c r="B118" s="8" t="str">
        <f t="shared" si="7"/>
        <v>I</v>
      </c>
      <c r="C118" s="15">
        <f t="shared" si="8"/>
        <v>51898.446040000003</v>
      </c>
      <c r="D118" t="str">
        <f t="shared" si="9"/>
        <v>vis</v>
      </c>
      <c r="E118">
        <f>VLOOKUP(C118,Active!C$21:E$966,3,FALSE)</f>
        <v>-1278.9978858108273</v>
      </c>
      <c r="F118" s="8" t="s">
        <v>57</v>
      </c>
      <c r="G118" t="str">
        <f t="shared" si="10"/>
        <v>51898.44604</v>
      </c>
      <c r="H118" s="15">
        <f t="shared" si="11"/>
        <v>-1279</v>
      </c>
      <c r="I118" s="26" t="s">
        <v>386</v>
      </c>
      <c r="J118" s="27" t="s">
        <v>387</v>
      </c>
      <c r="K118" s="26">
        <v>-1279</v>
      </c>
      <c r="L118" s="26" t="s">
        <v>388</v>
      </c>
      <c r="M118" s="27" t="s">
        <v>330</v>
      </c>
      <c r="N118" s="27" t="s">
        <v>315</v>
      </c>
      <c r="O118" s="28" t="s">
        <v>375</v>
      </c>
      <c r="P118" s="29" t="s">
        <v>376</v>
      </c>
    </row>
    <row r="119" spans="1:16" ht="12.75" customHeight="1">
      <c r="A119" s="15" t="str">
        <f t="shared" si="6"/>
        <v>OEJV 0074 </v>
      </c>
      <c r="B119" s="8" t="str">
        <f t="shared" si="7"/>
        <v>I</v>
      </c>
      <c r="C119" s="15">
        <f t="shared" si="8"/>
        <v>51923.390039999998</v>
      </c>
      <c r="D119" t="str">
        <f t="shared" si="9"/>
        <v>vis</v>
      </c>
      <c r="E119">
        <f>VLOOKUP(C119,Active!C$21:E$966,3,FALSE)</f>
        <v>-1226.0018709224912</v>
      </c>
      <c r="F119" s="8" t="s">
        <v>57</v>
      </c>
      <c r="G119" t="str">
        <f t="shared" si="10"/>
        <v>51923.39004</v>
      </c>
      <c r="H119" s="15">
        <f t="shared" si="11"/>
        <v>-1226</v>
      </c>
      <c r="I119" s="26" t="s">
        <v>389</v>
      </c>
      <c r="J119" s="27" t="s">
        <v>390</v>
      </c>
      <c r="K119" s="26">
        <v>-1226</v>
      </c>
      <c r="L119" s="26" t="s">
        <v>391</v>
      </c>
      <c r="M119" s="27" t="s">
        <v>330</v>
      </c>
      <c r="N119" s="27" t="s">
        <v>315</v>
      </c>
      <c r="O119" s="28" t="s">
        <v>375</v>
      </c>
      <c r="P119" s="29" t="s">
        <v>376</v>
      </c>
    </row>
    <row r="120" spans="1:16" ht="12.75" customHeight="1">
      <c r="A120" s="15" t="str">
        <f t="shared" si="6"/>
        <v>IBVS 5583 </v>
      </c>
      <c r="B120" s="8" t="str">
        <f t="shared" si="7"/>
        <v>I</v>
      </c>
      <c r="C120" s="15">
        <f t="shared" si="8"/>
        <v>51924.333200000001</v>
      </c>
      <c r="D120" t="str">
        <f t="shared" si="9"/>
        <v>vis</v>
      </c>
      <c r="E120">
        <f>VLOOKUP(C120,Active!C$21:E$966,3,FALSE)</f>
        <v>-1223.9980334705097</v>
      </c>
      <c r="F120" s="8" t="s">
        <v>57</v>
      </c>
      <c r="G120" t="str">
        <f t="shared" si="10"/>
        <v>51924.3332</v>
      </c>
      <c r="H120" s="15">
        <f t="shared" si="11"/>
        <v>-1224</v>
      </c>
      <c r="I120" s="26" t="s">
        <v>392</v>
      </c>
      <c r="J120" s="27" t="s">
        <v>393</v>
      </c>
      <c r="K120" s="26">
        <v>-1224</v>
      </c>
      <c r="L120" s="26" t="s">
        <v>394</v>
      </c>
      <c r="M120" s="27" t="s">
        <v>286</v>
      </c>
      <c r="N120" s="27" t="s">
        <v>287</v>
      </c>
      <c r="O120" s="28" t="s">
        <v>358</v>
      </c>
      <c r="P120" s="29" t="s">
        <v>395</v>
      </c>
    </row>
    <row r="121" spans="1:16" ht="12.75" customHeight="1">
      <c r="A121" s="15" t="str">
        <f t="shared" si="6"/>
        <v>OEJV 0074 </v>
      </c>
      <c r="B121" s="8" t="str">
        <f t="shared" si="7"/>
        <v>I</v>
      </c>
      <c r="C121" s="15">
        <f t="shared" si="8"/>
        <v>51956.338649999998</v>
      </c>
      <c r="D121" t="str">
        <f t="shared" si="9"/>
        <v>vis</v>
      </c>
      <c r="E121">
        <f>VLOOKUP(C121,Active!C$21:E$966,3,FALSE)</f>
        <v>-1155.9992640386617</v>
      </c>
      <c r="F121" s="8" t="s">
        <v>57</v>
      </c>
      <c r="G121" t="str">
        <f t="shared" si="10"/>
        <v>51956.33865</v>
      </c>
      <c r="H121" s="15">
        <f t="shared" si="11"/>
        <v>-1156</v>
      </c>
      <c r="I121" s="26" t="s">
        <v>396</v>
      </c>
      <c r="J121" s="27" t="s">
        <v>397</v>
      </c>
      <c r="K121" s="26">
        <v>-1156</v>
      </c>
      <c r="L121" s="26" t="s">
        <v>398</v>
      </c>
      <c r="M121" s="27" t="s">
        <v>330</v>
      </c>
      <c r="N121" s="27" t="s">
        <v>315</v>
      </c>
      <c r="O121" s="28" t="s">
        <v>375</v>
      </c>
      <c r="P121" s="29" t="s">
        <v>376</v>
      </c>
    </row>
    <row r="122" spans="1:16" ht="12.75" customHeight="1">
      <c r="A122" s="15" t="str">
        <f t="shared" si="6"/>
        <v>OEJV 0074 </v>
      </c>
      <c r="B122" s="8" t="str">
        <f t="shared" si="7"/>
        <v>I</v>
      </c>
      <c r="C122" s="15">
        <f t="shared" si="8"/>
        <v>52209.561199999996</v>
      </c>
      <c r="D122" t="str">
        <f t="shared" si="9"/>
        <v>vis</v>
      </c>
      <c r="E122">
        <f>VLOOKUP(C122,Active!C$21:E$966,3,FALSE)</f>
        <v>-618.00271056429619</v>
      </c>
      <c r="F122" s="8" t="s">
        <v>57</v>
      </c>
      <c r="G122" t="str">
        <f t="shared" si="10"/>
        <v>52209.56120</v>
      </c>
      <c r="H122" s="15">
        <f t="shared" si="11"/>
        <v>-618</v>
      </c>
      <c r="I122" s="26" t="s">
        <v>399</v>
      </c>
      <c r="J122" s="27" t="s">
        <v>400</v>
      </c>
      <c r="K122" s="26">
        <v>-618</v>
      </c>
      <c r="L122" s="26" t="s">
        <v>401</v>
      </c>
      <c r="M122" s="27" t="s">
        <v>330</v>
      </c>
      <c r="N122" s="27" t="s">
        <v>315</v>
      </c>
      <c r="O122" s="28" t="s">
        <v>402</v>
      </c>
      <c r="P122" s="29" t="s">
        <v>376</v>
      </c>
    </row>
    <row r="123" spans="1:16" ht="12.75" customHeight="1">
      <c r="A123" s="15" t="str">
        <f t="shared" si="6"/>
        <v>BAVM 152 </v>
      </c>
      <c r="B123" s="8" t="str">
        <f t="shared" si="7"/>
        <v>II</v>
      </c>
      <c r="C123" s="15">
        <f t="shared" si="8"/>
        <v>52279.4571</v>
      </c>
      <c r="D123" t="str">
        <f t="shared" si="9"/>
        <v>vis</v>
      </c>
      <c r="E123">
        <f>VLOOKUP(C123,Active!C$21:E$966,3,FALSE)</f>
        <v>-469.50190247279403</v>
      </c>
      <c r="F123" s="8" t="s">
        <v>57</v>
      </c>
      <c r="G123" t="str">
        <f t="shared" si="10"/>
        <v>52279.4571</v>
      </c>
      <c r="H123" s="15">
        <f t="shared" si="11"/>
        <v>-469.5</v>
      </c>
      <c r="I123" s="26" t="s">
        <v>403</v>
      </c>
      <c r="J123" s="27" t="s">
        <v>404</v>
      </c>
      <c r="K123" s="26">
        <v>-469.5</v>
      </c>
      <c r="L123" s="26" t="s">
        <v>405</v>
      </c>
      <c r="M123" s="27" t="s">
        <v>286</v>
      </c>
      <c r="N123" s="27" t="s">
        <v>406</v>
      </c>
      <c r="O123" s="28" t="s">
        <v>316</v>
      </c>
      <c r="P123" s="29" t="s">
        <v>362</v>
      </c>
    </row>
    <row r="124" spans="1:16" ht="12.75" customHeight="1">
      <c r="A124" s="15" t="str">
        <f t="shared" si="6"/>
        <v>OEJV 0074 </v>
      </c>
      <c r="B124" s="8" t="str">
        <f t="shared" si="7"/>
        <v>II</v>
      </c>
      <c r="C124" s="15">
        <f t="shared" si="8"/>
        <v>52321.346510000003</v>
      </c>
      <c r="D124" t="str">
        <f t="shared" si="9"/>
        <v>vis</v>
      </c>
      <c r="E124">
        <f>VLOOKUP(C124,Active!C$21:E$966,3,FALSE)</f>
        <v>-380.50367460139563</v>
      </c>
      <c r="F124" s="8" t="s">
        <v>57</v>
      </c>
      <c r="G124" t="str">
        <f t="shared" si="10"/>
        <v>52321.34651</v>
      </c>
      <c r="H124" s="15">
        <f t="shared" si="11"/>
        <v>-380.5</v>
      </c>
      <c r="I124" s="26" t="s">
        <v>407</v>
      </c>
      <c r="J124" s="27" t="s">
        <v>408</v>
      </c>
      <c r="K124" s="26" t="s">
        <v>409</v>
      </c>
      <c r="L124" s="26" t="s">
        <v>410</v>
      </c>
      <c r="M124" s="27" t="s">
        <v>330</v>
      </c>
      <c r="N124" s="27" t="s">
        <v>49</v>
      </c>
      <c r="O124" s="28" t="s">
        <v>375</v>
      </c>
      <c r="P124" s="29" t="s">
        <v>376</v>
      </c>
    </row>
    <row r="125" spans="1:16" ht="12.75" customHeight="1">
      <c r="A125" s="15" t="str">
        <f t="shared" si="6"/>
        <v>BAVM 158 </v>
      </c>
      <c r="B125" s="8" t="str">
        <f t="shared" si="7"/>
        <v>I</v>
      </c>
      <c r="C125" s="15">
        <f t="shared" si="8"/>
        <v>52619.521399999998</v>
      </c>
      <c r="D125" t="str">
        <f t="shared" si="9"/>
        <v>vis</v>
      </c>
      <c r="E125">
        <f>VLOOKUP(C125,Active!C$21:E$966,3,FALSE)</f>
        <v>252.99860689997988</v>
      </c>
      <c r="F125" s="8" t="s">
        <v>57</v>
      </c>
      <c r="G125" t="str">
        <f t="shared" si="10"/>
        <v>52619.5214</v>
      </c>
      <c r="H125" s="15">
        <f t="shared" si="11"/>
        <v>253</v>
      </c>
      <c r="I125" s="26" t="s">
        <v>411</v>
      </c>
      <c r="J125" s="27" t="s">
        <v>412</v>
      </c>
      <c r="K125" s="26" t="s">
        <v>413</v>
      </c>
      <c r="L125" s="26" t="s">
        <v>414</v>
      </c>
      <c r="M125" s="27" t="s">
        <v>286</v>
      </c>
      <c r="N125" s="27" t="s">
        <v>315</v>
      </c>
      <c r="O125" s="28" t="s">
        <v>316</v>
      </c>
      <c r="P125" s="29" t="s">
        <v>415</v>
      </c>
    </row>
    <row r="126" spans="1:16" ht="12.75" customHeight="1">
      <c r="A126" s="15" t="str">
        <f t="shared" si="6"/>
        <v>IBVS 5583 </v>
      </c>
      <c r="B126" s="8" t="str">
        <f t="shared" si="7"/>
        <v>II</v>
      </c>
      <c r="C126" s="15">
        <f t="shared" si="8"/>
        <v>52672.4735</v>
      </c>
      <c r="D126" t="str">
        <f t="shared" si="9"/>
        <v>vis</v>
      </c>
      <c r="E126">
        <f>VLOOKUP(C126,Active!C$21:E$966,3,FALSE)</f>
        <v>365.50062261394896</v>
      </c>
      <c r="F126" s="8" t="s">
        <v>57</v>
      </c>
      <c r="G126" t="str">
        <f t="shared" si="10"/>
        <v>52672.4735</v>
      </c>
      <c r="H126" s="15">
        <f t="shared" si="11"/>
        <v>365.5</v>
      </c>
      <c r="I126" s="26" t="s">
        <v>416</v>
      </c>
      <c r="J126" s="27" t="s">
        <v>417</v>
      </c>
      <c r="K126" s="26" t="s">
        <v>418</v>
      </c>
      <c r="L126" s="26" t="s">
        <v>419</v>
      </c>
      <c r="M126" s="27" t="s">
        <v>286</v>
      </c>
      <c r="N126" s="27" t="s">
        <v>287</v>
      </c>
      <c r="O126" s="28" t="s">
        <v>358</v>
      </c>
      <c r="P126" s="29" t="s">
        <v>395</v>
      </c>
    </row>
    <row r="127" spans="1:16" ht="12.75" customHeight="1">
      <c r="A127" s="15" t="str">
        <f t="shared" si="6"/>
        <v>IBVS 5583 </v>
      </c>
      <c r="B127" s="8" t="str">
        <f t="shared" si="7"/>
        <v>II</v>
      </c>
      <c r="C127" s="15">
        <f t="shared" si="8"/>
        <v>52683.298699999999</v>
      </c>
      <c r="D127" t="str">
        <f t="shared" si="9"/>
        <v>vis</v>
      </c>
      <c r="E127">
        <f>VLOOKUP(C127,Active!C$21:E$966,3,FALSE)</f>
        <v>388.49983927403849</v>
      </c>
      <c r="F127" s="8" t="s">
        <v>57</v>
      </c>
      <c r="G127" t="str">
        <f t="shared" si="10"/>
        <v>52683.2987</v>
      </c>
      <c r="H127" s="15">
        <f t="shared" si="11"/>
        <v>388.5</v>
      </c>
      <c r="I127" s="26" t="s">
        <v>420</v>
      </c>
      <c r="J127" s="27" t="s">
        <v>421</v>
      </c>
      <c r="K127" s="26" t="s">
        <v>422</v>
      </c>
      <c r="L127" s="26" t="s">
        <v>423</v>
      </c>
      <c r="M127" s="27" t="s">
        <v>286</v>
      </c>
      <c r="N127" s="27" t="s">
        <v>424</v>
      </c>
      <c r="O127" s="28" t="s">
        <v>358</v>
      </c>
      <c r="P127" s="29" t="s">
        <v>395</v>
      </c>
    </row>
    <row r="128" spans="1:16" ht="12.75" customHeight="1">
      <c r="A128" s="15" t="str">
        <f t="shared" si="6"/>
        <v>IBVS 5583 </v>
      </c>
      <c r="B128" s="8" t="str">
        <f t="shared" si="7"/>
        <v>I</v>
      </c>
      <c r="C128" s="15">
        <f t="shared" si="8"/>
        <v>52694.359600000003</v>
      </c>
      <c r="D128" t="str">
        <f t="shared" si="9"/>
        <v>vis</v>
      </c>
      <c r="E128">
        <f>VLOOKUP(C128,Active!C$21:E$966,3,FALSE)</f>
        <v>411.99982408315924</v>
      </c>
      <c r="F128" s="8" t="s">
        <v>57</v>
      </c>
      <c r="G128" t="str">
        <f t="shared" si="10"/>
        <v>52694.3596</v>
      </c>
      <c r="H128" s="15">
        <f t="shared" si="11"/>
        <v>412</v>
      </c>
      <c r="I128" s="26" t="s">
        <v>425</v>
      </c>
      <c r="J128" s="27" t="s">
        <v>426</v>
      </c>
      <c r="K128" s="26" t="s">
        <v>427</v>
      </c>
      <c r="L128" s="26" t="s">
        <v>428</v>
      </c>
      <c r="M128" s="27" t="s">
        <v>286</v>
      </c>
      <c r="N128" s="27" t="s">
        <v>424</v>
      </c>
      <c r="O128" s="28" t="s">
        <v>358</v>
      </c>
      <c r="P128" s="29" t="s">
        <v>395</v>
      </c>
    </row>
    <row r="129" spans="1:16" ht="12.75" customHeight="1">
      <c r="A129" s="15" t="str">
        <f t="shared" si="6"/>
        <v>IBVS 5583 </v>
      </c>
      <c r="B129" s="8" t="str">
        <f t="shared" si="7"/>
        <v>I</v>
      </c>
      <c r="C129" s="15">
        <f t="shared" si="8"/>
        <v>52695.302199999998</v>
      </c>
      <c r="D129" t="str">
        <f t="shared" si="9"/>
        <v>vis</v>
      </c>
      <c r="E129">
        <f>VLOOKUP(C129,Active!C$21:E$966,3,FALSE)</f>
        <v>414.00247175929303</v>
      </c>
      <c r="F129" s="8" t="s">
        <v>57</v>
      </c>
      <c r="G129" t="str">
        <f t="shared" si="10"/>
        <v>52695.3022</v>
      </c>
      <c r="H129" s="15">
        <f t="shared" si="11"/>
        <v>414</v>
      </c>
      <c r="I129" s="26" t="s">
        <v>429</v>
      </c>
      <c r="J129" s="27" t="s">
        <v>430</v>
      </c>
      <c r="K129" s="26" t="s">
        <v>431</v>
      </c>
      <c r="L129" s="26" t="s">
        <v>432</v>
      </c>
      <c r="M129" s="27" t="s">
        <v>286</v>
      </c>
      <c r="N129" s="27" t="s">
        <v>424</v>
      </c>
      <c r="O129" s="28" t="s">
        <v>358</v>
      </c>
      <c r="P129" s="29" t="s">
        <v>395</v>
      </c>
    </row>
    <row r="130" spans="1:16" ht="12.75" customHeight="1">
      <c r="A130" s="15" t="str">
        <f t="shared" si="6"/>
        <v>IBVS 5583 </v>
      </c>
      <c r="B130" s="8" t="str">
        <f t="shared" si="7"/>
        <v>II</v>
      </c>
      <c r="C130" s="15">
        <f t="shared" si="8"/>
        <v>52723.305999999997</v>
      </c>
      <c r="D130" t="str">
        <f t="shared" si="9"/>
        <v>vis</v>
      </c>
      <c r="E130">
        <f>VLOOKUP(C130,Active!C$21:E$966,3,FALSE)</f>
        <v>473.49933680620438</v>
      </c>
      <c r="F130" s="8" t="s">
        <v>57</v>
      </c>
      <c r="G130" t="str">
        <f t="shared" si="10"/>
        <v>52723.3060</v>
      </c>
      <c r="H130" s="15">
        <f t="shared" si="11"/>
        <v>473.5</v>
      </c>
      <c r="I130" s="26" t="s">
        <v>433</v>
      </c>
      <c r="J130" s="27" t="s">
        <v>434</v>
      </c>
      <c r="K130" s="26" t="s">
        <v>435</v>
      </c>
      <c r="L130" s="26" t="s">
        <v>436</v>
      </c>
      <c r="M130" s="27" t="s">
        <v>286</v>
      </c>
      <c r="N130" s="27" t="s">
        <v>287</v>
      </c>
      <c r="O130" s="28" t="s">
        <v>358</v>
      </c>
      <c r="P130" s="29" t="s">
        <v>395</v>
      </c>
    </row>
    <row r="131" spans="1:16" ht="12.75" customHeight="1">
      <c r="A131" s="15" t="str">
        <f t="shared" si="6"/>
        <v>IBVS 5583 </v>
      </c>
      <c r="B131" s="8" t="str">
        <f t="shared" si="7"/>
        <v>I</v>
      </c>
      <c r="C131" s="15">
        <f t="shared" si="8"/>
        <v>52983.355300000003</v>
      </c>
      <c r="D131" t="str">
        <f t="shared" si="9"/>
        <v>vis</v>
      </c>
      <c r="E131">
        <f>VLOOKUP(C131,Active!C$21:E$966,3,FALSE)</f>
        <v>1026.000001274773</v>
      </c>
      <c r="F131" s="8" t="s">
        <v>57</v>
      </c>
      <c r="G131" t="str">
        <f t="shared" si="10"/>
        <v>52983.3553</v>
      </c>
      <c r="H131" s="15">
        <f t="shared" si="11"/>
        <v>1026</v>
      </c>
      <c r="I131" s="26" t="s">
        <v>437</v>
      </c>
      <c r="J131" s="27" t="s">
        <v>438</v>
      </c>
      <c r="K131" s="26" t="s">
        <v>439</v>
      </c>
      <c r="L131" s="26" t="s">
        <v>440</v>
      </c>
      <c r="M131" s="27" t="s">
        <v>286</v>
      </c>
      <c r="N131" s="27" t="s">
        <v>424</v>
      </c>
      <c r="O131" s="28" t="s">
        <v>358</v>
      </c>
      <c r="P131" s="29" t="s">
        <v>395</v>
      </c>
    </row>
    <row r="132" spans="1:16" ht="12.75" customHeight="1">
      <c r="A132" s="15" t="str">
        <f t="shared" si="6"/>
        <v>IBVS 5583 </v>
      </c>
      <c r="B132" s="8" t="str">
        <f t="shared" si="7"/>
        <v>II</v>
      </c>
      <c r="C132" s="15">
        <f t="shared" si="8"/>
        <v>52983.5916</v>
      </c>
      <c r="D132" t="str">
        <f t="shared" si="9"/>
        <v>vis</v>
      </c>
      <c r="E132">
        <f>VLOOKUP(C132,Active!C$21:E$966,3,FALSE)</f>
        <v>1026.5020441836068</v>
      </c>
      <c r="F132" s="8" t="s">
        <v>57</v>
      </c>
      <c r="G132" t="str">
        <f t="shared" si="10"/>
        <v>52983.5916</v>
      </c>
      <c r="H132" s="15">
        <f t="shared" si="11"/>
        <v>1026.5</v>
      </c>
      <c r="I132" s="26" t="s">
        <v>441</v>
      </c>
      <c r="J132" s="27" t="s">
        <v>442</v>
      </c>
      <c r="K132" s="26" t="s">
        <v>443</v>
      </c>
      <c r="L132" s="26" t="s">
        <v>405</v>
      </c>
      <c r="M132" s="27" t="s">
        <v>286</v>
      </c>
      <c r="N132" s="27" t="s">
        <v>424</v>
      </c>
      <c r="O132" s="28" t="s">
        <v>358</v>
      </c>
      <c r="P132" s="29" t="s">
        <v>395</v>
      </c>
    </row>
    <row r="133" spans="1:16" ht="12.75" customHeight="1">
      <c r="A133" s="15" t="str">
        <f t="shared" si="6"/>
        <v>IBVS 5592 </v>
      </c>
      <c r="B133" s="8" t="str">
        <f t="shared" si="7"/>
        <v>II</v>
      </c>
      <c r="C133" s="15">
        <f t="shared" si="8"/>
        <v>53047.131099999999</v>
      </c>
      <c r="D133" t="str">
        <f t="shared" si="9"/>
        <v>vis</v>
      </c>
      <c r="E133">
        <f>VLOOKUP(C133,Active!C$21:E$966,3,FALSE)</f>
        <v>1161.4980467492712</v>
      </c>
      <c r="F133" s="8" t="s">
        <v>57</v>
      </c>
      <c r="G133" t="str">
        <f t="shared" si="10"/>
        <v>53047.1311</v>
      </c>
      <c r="H133" s="15">
        <f t="shared" si="11"/>
        <v>1161.5</v>
      </c>
      <c r="I133" s="26" t="s">
        <v>444</v>
      </c>
      <c r="J133" s="27" t="s">
        <v>445</v>
      </c>
      <c r="K133" s="26" t="s">
        <v>446</v>
      </c>
      <c r="L133" s="26" t="s">
        <v>447</v>
      </c>
      <c r="M133" s="27" t="s">
        <v>286</v>
      </c>
      <c r="N133" s="27" t="s">
        <v>287</v>
      </c>
      <c r="O133" s="28" t="s">
        <v>448</v>
      </c>
      <c r="P133" s="29" t="s">
        <v>449</v>
      </c>
    </row>
    <row r="134" spans="1:16" ht="12.75" customHeight="1">
      <c r="A134" s="15" t="str">
        <f t="shared" si="6"/>
        <v>OEJV 0003 </v>
      </c>
      <c r="B134" s="8" t="str">
        <f t="shared" si="7"/>
        <v>I</v>
      </c>
      <c r="C134" s="15">
        <f t="shared" si="8"/>
        <v>53384.364000000001</v>
      </c>
      <c r="D134" t="str">
        <f t="shared" si="9"/>
        <v>vis</v>
      </c>
      <c r="E134">
        <f>VLOOKUP(C134,Active!C$21:E$966,3,FALSE)</f>
        <v>1877.9829645347047</v>
      </c>
      <c r="F134" s="8" t="s">
        <v>57</v>
      </c>
      <c r="G134" t="str">
        <f t="shared" si="10"/>
        <v>53384.364</v>
      </c>
      <c r="H134" s="15">
        <f t="shared" si="11"/>
        <v>1878</v>
      </c>
      <c r="I134" s="26" t="s">
        <v>450</v>
      </c>
      <c r="J134" s="27" t="s">
        <v>451</v>
      </c>
      <c r="K134" s="26" t="s">
        <v>452</v>
      </c>
      <c r="L134" s="26" t="s">
        <v>238</v>
      </c>
      <c r="M134" s="27" t="s">
        <v>144</v>
      </c>
      <c r="N134" s="27"/>
      <c r="O134" s="28" t="s">
        <v>453</v>
      </c>
      <c r="P134" s="29" t="s">
        <v>454</v>
      </c>
    </row>
    <row r="135" spans="1:16" ht="12.75" customHeight="1">
      <c r="A135" s="15" t="str">
        <f t="shared" si="6"/>
        <v>BAVM 178 </v>
      </c>
      <c r="B135" s="8" t="str">
        <f t="shared" si="7"/>
        <v>II</v>
      </c>
      <c r="C135" s="15">
        <f t="shared" si="8"/>
        <v>53717.375899999999</v>
      </c>
      <c r="D135" t="str">
        <f t="shared" si="9"/>
        <v>vis</v>
      </c>
      <c r="E135">
        <f>VLOOKUP(C135,Active!C$21:E$966,3,FALSE)</f>
        <v>2585.4999469912427</v>
      </c>
      <c r="F135" s="8" t="s">
        <v>57</v>
      </c>
      <c r="G135" t="str">
        <f t="shared" si="10"/>
        <v>53717.3759</v>
      </c>
      <c r="H135" s="15">
        <f t="shared" si="11"/>
        <v>2585.5</v>
      </c>
      <c r="I135" s="26" t="s">
        <v>455</v>
      </c>
      <c r="J135" s="27" t="s">
        <v>456</v>
      </c>
      <c r="K135" s="26" t="s">
        <v>457</v>
      </c>
      <c r="L135" s="26" t="s">
        <v>458</v>
      </c>
      <c r="M135" s="27" t="s">
        <v>330</v>
      </c>
      <c r="N135" s="27" t="s">
        <v>406</v>
      </c>
      <c r="O135" s="28" t="s">
        <v>459</v>
      </c>
      <c r="P135" s="29" t="s">
        <v>460</v>
      </c>
    </row>
    <row r="136" spans="1:16" ht="12.75" customHeight="1">
      <c r="A136" s="15" t="str">
        <f t="shared" si="6"/>
        <v>BAVM 183 </v>
      </c>
      <c r="B136" s="8" t="str">
        <f t="shared" si="7"/>
        <v>I</v>
      </c>
      <c r="C136" s="15">
        <f t="shared" si="8"/>
        <v>54091.3295</v>
      </c>
      <c r="D136" t="str">
        <f t="shared" si="9"/>
        <v>vis</v>
      </c>
      <c r="E136">
        <f>VLOOKUP(C136,Active!C$21:E$966,3,FALSE)</f>
        <v>3380.0016529385725</v>
      </c>
      <c r="F136" s="8" t="s">
        <v>57</v>
      </c>
      <c r="G136" t="str">
        <f t="shared" si="10"/>
        <v>54091.3295</v>
      </c>
      <c r="H136" s="15">
        <f t="shared" si="11"/>
        <v>3380</v>
      </c>
      <c r="I136" s="26" t="s">
        <v>461</v>
      </c>
      <c r="J136" s="27" t="s">
        <v>462</v>
      </c>
      <c r="K136" s="26" t="s">
        <v>463</v>
      </c>
      <c r="L136" s="26" t="s">
        <v>464</v>
      </c>
      <c r="M136" s="27" t="s">
        <v>330</v>
      </c>
      <c r="N136" s="27" t="s">
        <v>406</v>
      </c>
      <c r="O136" s="28" t="s">
        <v>465</v>
      </c>
      <c r="P136" s="29" t="s">
        <v>466</v>
      </c>
    </row>
    <row r="137" spans="1:16" ht="12.75" customHeight="1">
      <c r="A137" s="15" t="str">
        <f t="shared" si="6"/>
        <v>BAVM 183 </v>
      </c>
      <c r="B137" s="8" t="str">
        <f t="shared" si="7"/>
        <v>II</v>
      </c>
      <c r="C137" s="15">
        <f t="shared" si="8"/>
        <v>54091.564100000003</v>
      </c>
      <c r="D137" t="str">
        <f t="shared" si="9"/>
        <v>vis</v>
      </c>
      <c r="E137">
        <f>VLOOKUP(C137,Active!C$21:E$966,3,FALSE)</f>
        <v>3380.5000840279322</v>
      </c>
      <c r="F137" s="8" t="s">
        <v>57</v>
      </c>
      <c r="G137" t="str">
        <f t="shared" si="10"/>
        <v>54091.5641</v>
      </c>
      <c r="H137" s="15">
        <f t="shared" si="11"/>
        <v>3380.5</v>
      </c>
      <c r="I137" s="26" t="s">
        <v>467</v>
      </c>
      <c r="J137" s="27" t="s">
        <v>468</v>
      </c>
      <c r="K137" s="26" t="s">
        <v>469</v>
      </c>
      <c r="L137" s="26" t="s">
        <v>470</v>
      </c>
      <c r="M137" s="27" t="s">
        <v>330</v>
      </c>
      <c r="N137" s="27" t="s">
        <v>406</v>
      </c>
      <c r="O137" s="28" t="s">
        <v>465</v>
      </c>
      <c r="P137" s="29" t="s">
        <v>466</v>
      </c>
    </row>
    <row r="138" spans="1:16" ht="12.75" customHeight="1">
      <c r="A138" s="15" t="str">
        <f t="shared" si="6"/>
        <v>IBVS 5835 </v>
      </c>
      <c r="B138" s="8" t="str">
        <f t="shared" si="7"/>
        <v>II</v>
      </c>
      <c r="C138" s="15">
        <f t="shared" si="8"/>
        <v>54380.562100000003</v>
      </c>
      <c r="D138" t="str">
        <f t="shared" si="9"/>
        <v>vis</v>
      </c>
      <c r="E138">
        <f>VLOOKUP(C138,Active!C$21:E$966,3,FALSE)</f>
        <v>3994.5051477988532</v>
      </c>
      <c r="F138" s="8" t="s">
        <v>57</v>
      </c>
      <c r="G138" t="str">
        <f t="shared" si="10"/>
        <v>54380.5621</v>
      </c>
      <c r="H138" s="15">
        <f t="shared" si="11"/>
        <v>3994.5</v>
      </c>
      <c r="I138" s="26" t="s">
        <v>471</v>
      </c>
      <c r="J138" s="27" t="s">
        <v>472</v>
      </c>
      <c r="K138" s="26" t="s">
        <v>473</v>
      </c>
      <c r="L138" s="26" t="s">
        <v>474</v>
      </c>
      <c r="M138" s="27" t="s">
        <v>330</v>
      </c>
      <c r="N138" s="27" t="s">
        <v>315</v>
      </c>
      <c r="O138" s="28" t="s">
        <v>475</v>
      </c>
      <c r="P138" s="29" t="s">
        <v>476</v>
      </c>
    </row>
    <row r="139" spans="1:16" ht="12.75" customHeight="1">
      <c r="A139" s="15" t="str">
        <f t="shared" ref="A139:A202" si="12">P139</f>
        <v>BAVM 201 </v>
      </c>
      <c r="B139" s="8" t="str">
        <f t="shared" ref="B139:B202" si="13">IF(H139=INT(H139),"I","II")</f>
        <v>I</v>
      </c>
      <c r="C139" s="15">
        <f t="shared" ref="C139:C202" si="14">1*G139</f>
        <v>54476.344599999997</v>
      </c>
      <c r="D139" t="str">
        <f t="shared" ref="D139:D202" si="15">VLOOKUP(F139,I$1:J$5,2,FALSE)</f>
        <v>vis</v>
      </c>
      <c r="E139">
        <f>VLOOKUP(C139,Active!C$21:E$966,3,FALSE)</f>
        <v>4198.0046184548255</v>
      </c>
      <c r="F139" s="8" t="s">
        <v>57</v>
      </c>
      <c r="G139" t="str">
        <f t="shared" ref="G139:G202" si="16">MID(I139,3,LEN(I139)-3)</f>
        <v>54476.3446</v>
      </c>
      <c r="H139" s="15">
        <f t="shared" ref="H139:H202" si="17">1*K139</f>
        <v>4198</v>
      </c>
      <c r="I139" s="26" t="s">
        <v>477</v>
      </c>
      <c r="J139" s="27" t="s">
        <v>478</v>
      </c>
      <c r="K139" s="26" t="s">
        <v>479</v>
      </c>
      <c r="L139" s="26" t="s">
        <v>480</v>
      </c>
      <c r="M139" s="27" t="s">
        <v>330</v>
      </c>
      <c r="N139" s="27" t="s">
        <v>406</v>
      </c>
      <c r="O139" s="28" t="s">
        <v>481</v>
      </c>
      <c r="P139" s="29" t="s">
        <v>482</v>
      </c>
    </row>
    <row r="140" spans="1:16" ht="12.75" customHeight="1">
      <c r="A140" s="15" t="str">
        <f t="shared" si="12"/>
        <v>BAVM 201 </v>
      </c>
      <c r="B140" s="8" t="str">
        <f t="shared" si="13"/>
        <v>II</v>
      </c>
      <c r="C140" s="15">
        <f t="shared" si="14"/>
        <v>54476.579400000002</v>
      </c>
      <c r="D140" t="str">
        <f t="shared" si="15"/>
        <v>vis</v>
      </c>
      <c r="E140">
        <f>VLOOKUP(C140,Active!C$21:E$966,3,FALSE)</f>
        <v>4198.5034744641298</v>
      </c>
      <c r="F140" s="8" t="s">
        <v>57</v>
      </c>
      <c r="G140" t="str">
        <f t="shared" si="16"/>
        <v>54476.5794</v>
      </c>
      <c r="H140" s="15">
        <f t="shared" si="17"/>
        <v>4198.5</v>
      </c>
      <c r="I140" s="26" t="s">
        <v>483</v>
      </c>
      <c r="J140" s="27" t="s">
        <v>484</v>
      </c>
      <c r="K140" s="26" t="s">
        <v>485</v>
      </c>
      <c r="L140" s="26" t="s">
        <v>486</v>
      </c>
      <c r="M140" s="27" t="s">
        <v>330</v>
      </c>
      <c r="N140" s="27" t="s">
        <v>406</v>
      </c>
      <c r="O140" s="28" t="s">
        <v>481</v>
      </c>
      <c r="P140" s="29" t="s">
        <v>482</v>
      </c>
    </row>
    <row r="141" spans="1:16" ht="12.75" customHeight="1">
      <c r="A141" s="15" t="str">
        <f t="shared" si="12"/>
        <v>JAAVSO 36(2);171 </v>
      </c>
      <c r="B141" s="8" t="str">
        <f t="shared" si="13"/>
        <v>I</v>
      </c>
      <c r="C141" s="15">
        <f t="shared" si="14"/>
        <v>54496.583700000003</v>
      </c>
      <c r="D141" t="str">
        <f t="shared" si="15"/>
        <v>vis</v>
      </c>
      <c r="E141">
        <f>VLOOKUP(C141,Active!C$21:E$966,3,FALSE)</f>
        <v>4241.0046042200202</v>
      </c>
      <c r="F141" s="8" t="s">
        <v>57</v>
      </c>
      <c r="G141" t="str">
        <f t="shared" si="16"/>
        <v>54496.5837</v>
      </c>
      <c r="H141" s="15">
        <f t="shared" si="17"/>
        <v>4241</v>
      </c>
      <c r="I141" s="26" t="s">
        <v>487</v>
      </c>
      <c r="J141" s="27" t="s">
        <v>488</v>
      </c>
      <c r="K141" s="26" t="s">
        <v>489</v>
      </c>
      <c r="L141" s="26" t="s">
        <v>480</v>
      </c>
      <c r="M141" s="27" t="s">
        <v>330</v>
      </c>
      <c r="N141" s="27" t="s">
        <v>490</v>
      </c>
      <c r="O141" s="28" t="s">
        <v>145</v>
      </c>
      <c r="P141" s="29" t="s">
        <v>491</v>
      </c>
    </row>
    <row r="142" spans="1:16" ht="12.75" customHeight="1">
      <c r="A142" s="15" t="str">
        <f t="shared" si="12"/>
        <v>BAVM 201 </v>
      </c>
      <c r="B142" s="8" t="str">
        <f t="shared" si="13"/>
        <v>I</v>
      </c>
      <c r="C142" s="15">
        <f t="shared" si="14"/>
        <v>54500.347800000003</v>
      </c>
      <c r="D142" t="str">
        <f t="shared" si="15"/>
        <v>vis</v>
      </c>
      <c r="E142">
        <f>VLOOKUP(C142,Active!C$21:E$966,3,FALSE)</f>
        <v>4249.0018099464969</v>
      </c>
      <c r="F142" s="8" t="s">
        <v>57</v>
      </c>
      <c r="G142" t="str">
        <f t="shared" si="16"/>
        <v>54500.3478</v>
      </c>
      <c r="H142" s="15">
        <f t="shared" si="17"/>
        <v>4249</v>
      </c>
      <c r="I142" s="26" t="s">
        <v>492</v>
      </c>
      <c r="J142" s="27" t="s">
        <v>493</v>
      </c>
      <c r="K142" s="26" t="s">
        <v>494</v>
      </c>
      <c r="L142" s="26" t="s">
        <v>495</v>
      </c>
      <c r="M142" s="27" t="s">
        <v>330</v>
      </c>
      <c r="N142" s="27" t="s">
        <v>406</v>
      </c>
      <c r="O142" s="28" t="s">
        <v>481</v>
      </c>
      <c r="P142" s="29" t="s">
        <v>482</v>
      </c>
    </row>
    <row r="143" spans="1:16" ht="12.75" customHeight="1">
      <c r="A143" s="15" t="str">
        <f t="shared" si="12"/>
        <v>IBVS 5837 </v>
      </c>
      <c r="B143" s="8" t="str">
        <f t="shared" si="13"/>
        <v>II</v>
      </c>
      <c r="C143" s="15">
        <f t="shared" si="14"/>
        <v>54505.289799999999</v>
      </c>
      <c r="D143" t="str">
        <f t="shared" si="15"/>
        <v>vis</v>
      </c>
      <c r="E143">
        <f>VLOOKUP(C143,Active!C$21:E$966,3,FALSE)</f>
        <v>4259.50158165825</v>
      </c>
      <c r="F143" s="8" t="s">
        <v>57</v>
      </c>
      <c r="G143" t="str">
        <f t="shared" si="16"/>
        <v>54505.2898</v>
      </c>
      <c r="H143" s="15">
        <f t="shared" si="17"/>
        <v>4259.5</v>
      </c>
      <c r="I143" s="26" t="s">
        <v>496</v>
      </c>
      <c r="J143" s="27" t="s">
        <v>497</v>
      </c>
      <c r="K143" s="26" t="s">
        <v>498</v>
      </c>
      <c r="L143" s="26" t="s">
        <v>499</v>
      </c>
      <c r="M143" s="27" t="s">
        <v>330</v>
      </c>
      <c r="N143" s="27" t="s">
        <v>57</v>
      </c>
      <c r="O143" s="28" t="s">
        <v>500</v>
      </c>
      <c r="P143" s="29" t="s">
        <v>501</v>
      </c>
    </row>
    <row r="144" spans="1:16" ht="12.75" customHeight="1">
      <c r="A144" s="15" t="str">
        <f t="shared" si="12"/>
        <v>JAAVSO 36(2);171 </v>
      </c>
      <c r="B144" s="8" t="str">
        <f t="shared" si="13"/>
        <v>I</v>
      </c>
      <c r="C144" s="15">
        <f t="shared" si="14"/>
        <v>54520.587299999999</v>
      </c>
      <c r="D144" t="str">
        <f t="shared" si="15"/>
        <v>vis</v>
      </c>
      <c r="E144">
        <f>VLOOKUP(C144,Active!C$21:E$966,3,FALSE)</f>
        <v>4292.0026455515508</v>
      </c>
      <c r="F144" s="8" t="s">
        <v>57</v>
      </c>
      <c r="G144" t="str">
        <f t="shared" si="16"/>
        <v>54520.5873</v>
      </c>
      <c r="H144" s="15">
        <f t="shared" si="17"/>
        <v>4292</v>
      </c>
      <c r="I144" s="26" t="s">
        <v>502</v>
      </c>
      <c r="J144" s="27" t="s">
        <v>503</v>
      </c>
      <c r="K144" s="26" t="s">
        <v>504</v>
      </c>
      <c r="L144" s="26" t="s">
        <v>505</v>
      </c>
      <c r="M144" s="27" t="s">
        <v>330</v>
      </c>
      <c r="N144" s="27" t="s">
        <v>490</v>
      </c>
      <c r="O144" s="28" t="s">
        <v>145</v>
      </c>
      <c r="P144" s="29" t="s">
        <v>491</v>
      </c>
    </row>
    <row r="145" spans="1:16" ht="12.75" customHeight="1">
      <c r="A145" s="15" t="str">
        <f t="shared" si="12"/>
        <v>JAAVSO 36(2);186 </v>
      </c>
      <c r="B145" s="8" t="str">
        <f t="shared" si="13"/>
        <v>I</v>
      </c>
      <c r="C145" s="15">
        <f t="shared" si="14"/>
        <v>54526.707199999997</v>
      </c>
      <c r="D145" t="str">
        <f t="shared" si="15"/>
        <v>vis</v>
      </c>
      <c r="E145">
        <f>VLOOKUP(C145,Active!C$21:E$966,3,FALSE)</f>
        <v>4305.0049832485947</v>
      </c>
      <c r="F145" s="8" t="s">
        <v>57</v>
      </c>
      <c r="G145" t="str">
        <f t="shared" si="16"/>
        <v>54526.7072</v>
      </c>
      <c r="H145" s="15">
        <f t="shared" si="17"/>
        <v>4305</v>
      </c>
      <c r="I145" s="26" t="s">
        <v>506</v>
      </c>
      <c r="J145" s="27" t="s">
        <v>507</v>
      </c>
      <c r="K145" s="26" t="s">
        <v>508</v>
      </c>
      <c r="L145" s="26" t="s">
        <v>509</v>
      </c>
      <c r="M145" s="27" t="s">
        <v>330</v>
      </c>
      <c r="N145" s="27" t="s">
        <v>315</v>
      </c>
      <c r="O145" s="28" t="s">
        <v>510</v>
      </c>
      <c r="P145" s="29" t="s">
        <v>511</v>
      </c>
    </row>
    <row r="146" spans="1:16" ht="12.75" customHeight="1">
      <c r="A146" s="15" t="str">
        <f t="shared" si="12"/>
        <v>IBVS 5871 </v>
      </c>
      <c r="B146" s="8" t="str">
        <f t="shared" si="13"/>
        <v>II</v>
      </c>
      <c r="C146" s="15">
        <f t="shared" si="14"/>
        <v>54800.874799999998</v>
      </c>
      <c r="D146" t="str">
        <f t="shared" si="15"/>
        <v>vis</v>
      </c>
      <c r="E146">
        <f>VLOOKUP(C146,Active!C$21:E$966,3,FALSE)</f>
        <v>4887.5013836455564</v>
      </c>
      <c r="F146" s="8" t="s">
        <v>57</v>
      </c>
      <c r="G146" t="str">
        <f t="shared" si="16"/>
        <v>54800.8748</v>
      </c>
      <c r="H146" s="15">
        <f t="shared" si="17"/>
        <v>4887.5</v>
      </c>
      <c r="I146" s="26" t="s">
        <v>512</v>
      </c>
      <c r="J146" s="27" t="s">
        <v>513</v>
      </c>
      <c r="K146" s="26" t="s">
        <v>514</v>
      </c>
      <c r="L146" s="26" t="s">
        <v>515</v>
      </c>
      <c r="M146" s="27" t="s">
        <v>330</v>
      </c>
      <c r="N146" s="27" t="s">
        <v>57</v>
      </c>
      <c r="O146" s="28" t="s">
        <v>500</v>
      </c>
      <c r="P146" s="29" t="s">
        <v>516</v>
      </c>
    </row>
    <row r="147" spans="1:16">
      <c r="A147" s="15" t="str">
        <f t="shared" si="12"/>
        <v>BAVM 209 </v>
      </c>
      <c r="B147" s="8" t="str">
        <f t="shared" si="13"/>
        <v>I</v>
      </c>
      <c r="C147" s="15">
        <f t="shared" si="14"/>
        <v>54845.356</v>
      </c>
      <c r="D147" t="str">
        <f t="shared" si="15"/>
        <v>vis</v>
      </c>
      <c r="E147">
        <f>VLOOKUP(C147,Active!C$21:E$966,3,FALSE)</f>
        <v>4982.0061277704581</v>
      </c>
      <c r="F147" s="8" t="s">
        <v>57</v>
      </c>
      <c r="G147" t="str">
        <f t="shared" si="16"/>
        <v>54845.3560</v>
      </c>
      <c r="H147" s="15">
        <f t="shared" si="17"/>
        <v>4982</v>
      </c>
      <c r="I147" s="26" t="s">
        <v>517</v>
      </c>
      <c r="J147" s="27" t="s">
        <v>518</v>
      </c>
      <c r="K147" s="26" t="s">
        <v>519</v>
      </c>
      <c r="L147" s="26" t="s">
        <v>458</v>
      </c>
      <c r="M147" s="27" t="s">
        <v>330</v>
      </c>
      <c r="N147" s="27" t="s">
        <v>406</v>
      </c>
      <c r="O147" s="28" t="s">
        <v>481</v>
      </c>
      <c r="P147" s="29" t="s">
        <v>520</v>
      </c>
    </row>
    <row r="148" spans="1:16">
      <c r="A148" s="15" t="str">
        <f t="shared" si="12"/>
        <v>JAAVSO 37(1);44 </v>
      </c>
      <c r="B148" s="8" t="str">
        <f t="shared" si="13"/>
        <v>II</v>
      </c>
      <c r="C148" s="15">
        <f t="shared" si="14"/>
        <v>54877.596700000002</v>
      </c>
      <c r="D148" t="str">
        <f t="shared" si="15"/>
        <v>vis</v>
      </c>
      <c r="E148">
        <f>VLOOKUP(C148,Active!C$21:E$966,3,FALSE)</f>
        <v>5050.5047092814739</v>
      </c>
      <c r="F148" s="8" t="s">
        <v>57</v>
      </c>
      <c r="G148" t="str">
        <f t="shared" si="16"/>
        <v>54877.5967</v>
      </c>
      <c r="H148" s="15">
        <f t="shared" si="17"/>
        <v>5050.5</v>
      </c>
      <c r="I148" s="26" t="s">
        <v>521</v>
      </c>
      <c r="J148" s="27" t="s">
        <v>522</v>
      </c>
      <c r="K148" s="26" t="s">
        <v>523</v>
      </c>
      <c r="L148" s="26" t="s">
        <v>524</v>
      </c>
      <c r="M148" s="27" t="s">
        <v>330</v>
      </c>
      <c r="N148" s="27" t="s">
        <v>490</v>
      </c>
      <c r="O148" s="28" t="s">
        <v>145</v>
      </c>
      <c r="P148" s="29" t="s">
        <v>525</v>
      </c>
    </row>
    <row r="149" spans="1:16">
      <c r="A149" s="15" t="str">
        <f t="shared" si="12"/>
        <v> JAAVSO 38;85 </v>
      </c>
      <c r="B149" s="8" t="str">
        <f t="shared" si="13"/>
        <v>I</v>
      </c>
      <c r="C149" s="15">
        <f t="shared" si="14"/>
        <v>54905.603900000002</v>
      </c>
      <c r="D149" t="str">
        <f t="shared" si="15"/>
        <v>vis</v>
      </c>
      <c r="E149">
        <f>VLOOKUP(C149,Active!C$21:E$966,3,FALSE)</f>
        <v>5110.0087979673635</v>
      </c>
      <c r="F149" s="8" t="s">
        <v>57</v>
      </c>
      <c r="G149" t="str">
        <f t="shared" si="16"/>
        <v>54905.6039</v>
      </c>
      <c r="H149" s="15">
        <f t="shared" si="17"/>
        <v>5110</v>
      </c>
      <c r="I149" s="26" t="s">
        <v>526</v>
      </c>
      <c r="J149" s="27" t="s">
        <v>527</v>
      </c>
      <c r="K149" s="26" t="s">
        <v>528</v>
      </c>
      <c r="L149" s="26" t="s">
        <v>529</v>
      </c>
      <c r="M149" s="27" t="s">
        <v>330</v>
      </c>
      <c r="N149" s="27" t="s">
        <v>490</v>
      </c>
      <c r="O149" s="28" t="s">
        <v>145</v>
      </c>
      <c r="P149" s="28" t="s">
        <v>530</v>
      </c>
    </row>
    <row r="150" spans="1:16">
      <c r="A150" s="15" t="str">
        <f t="shared" si="12"/>
        <v> JAAVSO 38;120 </v>
      </c>
      <c r="B150" s="8" t="str">
        <f t="shared" si="13"/>
        <v>II</v>
      </c>
      <c r="C150" s="15">
        <f t="shared" si="14"/>
        <v>55114.820800000001</v>
      </c>
      <c r="D150" t="str">
        <f t="shared" si="15"/>
        <v>vis</v>
      </c>
      <c r="E150">
        <f>VLOOKUP(C150,Active!C$21:E$966,3,FALSE)</f>
        <v>5554.5109607036266</v>
      </c>
      <c r="F150" s="8" t="s">
        <v>57</v>
      </c>
      <c r="G150" t="str">
        <f t="shared" si="16"/>
        <v>55114.8208</v>
      </c>
      <c r="H150" s="15">
        <f t="shared" si="17"/>
        <v>5554.5</v>
      </c>
      <c r="I150" s="26" t="s">
        <v>531</v>
      </c>
      <c r="J150" s="27" t="s">
        <v>532</v>
      </c>
      <c r="K150" s="26" t="s">
        <v>533</v>
      </c>
      <c r="L150" s="26" t="s">
        <v>534</v>
      </c>
      <c r="M150" s="27" t="s">
        <v>330</v>
      </c>
      <c r="N150" s="27" t="s">
        <v>490</v>
      </c>
      <c r="O150" s="28" t="s">
        <v>145</v>
      </c>
      <c r="P150" s="28" t="s">
        <v>535</v>
      </c>
    </row>
    <row r="151" spans="1:16">
      <c r="A151" s="15" t="str">
        <f t="shared" si="12"/>
        <v> JAAVSO 38;120 </v>
      </c>
      <c r="B151" s="8" t="str">
        <f t="shared" si="13"/>
        <v>II</v>
      </c>
      <c r="C151" s="15">
        <f t="shared" si="14"/>
        <v>55156.710400000004</v>
      </c>
      <c r="D151" t="str">
        <f t="shared" si="15"/>
        <v>vis</v>
      </c>
      <c r="E151">
        <f>VLOOKUP(C151,Active!C$21:E$966,3,FALSE)</f>
        <v>5643.5095922489645</v>
      </c>
      <c r="F151" s="8" t="s">
        <v>57</v>
      </c>
      <c r="G151" t="str">
        <f t="shared" si="16"/>
        <v>55156.7104</v>
      </c>
      <c r="H151" s="15">
        <f t="shared" si="17"/>
        <v>5643.5</v>
      </c>
      <c r="I151" s="26" t="s">
        <v>536</v>
      </c>
      <c r="J151" s="27" t="s">
        <v>537</v>
      </c>
      <c r="K151" s="26" t="s">
        <v>538</v>
      </c>
      <c r="L151" s="26" t="s">
        <v>447</v>
      </c>
      <c r="M151" s="27" t="s">
        <v>330</v>
      </c>
      <c r="N151" s="27" t="s">
        <v>490</v>
      </c>
      <c r="O151" s="28" t="s">
        <v>539</v>
      </c>
      <c r="P151" s="28" t="s">
        <v>535</v>
      </c>
    </row>
    <row r="152" spans="1:16">
      <c r="A152" s="15" t="str">
        <f t="shared" si="12"/>
        <v> JAAVSO 38;120 </v>
      </c>
      <c r="B152" s="8" t="str">
        <f t="shared" si="13"/>
        <v>II</v>
      </c>
      <c r="C152" s="15">
        <f t="shared" si="14"/>
        <v>55206.602200000001</v>
      </c>
      <c r="D152" t="str">
        <f t="shared" si="15"/>
        <v>vis</v>
      </c>
      <c r="E152">
        <f>VLOOKUP(C152,Active!C$21:E$966,3,FALSE)</f>
        <v>5749.5096955045055</v>
      </c>
      <c r="F152" s="8" t="s">
        <v>57</v>
      </c>
      <c r="G152" t="str">
        <f t="shared" si="16"/>
        <v>55206.6022</v>
      </c>
      <c r="H152" s="15">
        <f t="shared" si="17"/>
        <v>5749.5</v>
      </c>
      <c r="I152" s="26" t="s">
        <v>540</v>
      </c>
      <c r="J152" s="27" t="s">
        <v>541</v>
      </c>
      <c r="K152" s="26" t="s">
        <v>542</v>
      </c>
      <c r="L152" s="26" t="s">
        <v>447</v>
      </c>
      <c r="M152" s="27" t="s">
        <v>330</v>
      </c>
      <c r="N152" s="27" t="s">
        <v>490</v>
      </c>
      <c r="O152" s="28" t="s">
        <v>145</v>
      </c>
      <c r="P152" s="28" t="s">
        <v>535</v>
      </c>
    </row>
    <row r="153" spans="1:16">
      <c r="A153" s="15" t="str">
        <f t="shared" si="12"/>
        <v> JAAVSO 38;120 </v>
      </c>
      <c r="B153" s="8" t="str">
        <f t="shared" si="13"/>
        <v>I</v>
      </c>
      <c r="C153" s="15">
        <f t="shared" si="14"/>
        <v>55210.602200000001</v>
      </c>
      <c r="D153" t="str">
        <f t="shared" si="15"/>
        <v>vis</v>
      </c>
      <c r="E153">
        <f>VLOOKUP(C153,Active!C$21:E$966,3,FALSE)</f>
        <v>5758.0080942999421</v>
      </c>
      <c r="F153" s="8" t="s">
        <v>57</v>
      </c>
      <c r="G153" t="str">
        <f t="shared" si="16"/>
        <v>55210.6022</v>
      </c>
      <c r="H153" s="15">
        <f t="shared" si="17"/>
        <v>5758</v>
      </c>
      <c r="I153" s="26" t="s">
        <v>543</v>
      </c>
      <c r="J153" s="27" t="s">
        <v>544</v>
      </c>
      <c r="K153" s="26" t="s">
        <v>545</v>
      </c>
      <c r="L153" s="26" t="s">
        <v>458</v>
      </c>
      <c r="M153" s="27" t="s">
        <v>330</v>
      </c>
      <c r="N153" s="27" t="s">
        <v>490</v>
      </c>
      <c r="O153" s="28" t="s">
        <v>145</v>
      </c>
      <c r="P153" s="28" t="s">
        <v>535</v>
      </c>
    </row>
    <row r="154" spans="1:16">
      <c r="A154" s="15" t="str">
        <f t="shared" si="12"/>
        <v> JAAVSO 38;120 </v>
      </c>
      <c r="B154" s="8" t="str">
        <f t="shared" si="13"/>
        <v>II</v>
      </c>
      <c r="C154" s="15">
        <f t="shared" si="14"/>
        <v>55253.668599999997</v>
      </c>
      <c r="D154" t="str">
        <f t="shared" si="15"/>
        <v>vis</v>
      </c>
      <c r="E154">
        <f>VLOOKUP(C154,Active!C$21:E$966,3,FALSE)</f>
        <v>5849.5069547708854</v>
      </c>
      <c r="F154" s="8" t="s">
        <v>57</v>
      </c>
      <c r="G154" t="str">
        <f t="shared" si="16"/>
        <v>55253.6686</v>
      </c>
      <c r="H154" s="15">
        <f t="shared" si="17"/>
        <v>5849.5</v>
      </c>
      <c r="I154" s="26" t="s">
        <v>546</v>
      </c>
      <c r="J154" s="27" t="s">
        <v>547</v>
      </c>
      <c r="K154" s="26" t="s">
        <v>548</v>
      </c>
      <c r="L154" s="26" t="s">
        <v>549</v>
      </c>
      <c r="M154" s="27" t="s">
        <v>330</v>
      </c>
      <c r="N154" s="27" t="s">
        <v>490</v>
      </c>
      <c r="O154" s="28" t="s">
        <v>550</v>
      </c>
      <c r="P154" s="28" t="s">
        <v>535</v>
      </c>
    </row>
    <row r="155" spans="1:16">
      <c r="A155" s="15" t="str">
        <f t="shared" si="12"/>
        <v> JAAVSO 39;94 </v>
      </c>
      <c r="B155" s="8" t="str">
        <f t="shared" si="13"/>
        <v>II</v>
      </c>
      <c r="C155" s="15">
        <f t="shared" si="14"/>
        <v>55262.612000000001</v>
      </c>
      <c r="D155" t="str">
        <f t="shared" si="15"/>
        <v>vis</v>
      </c>
      <c r="E155">
        <f>VLOOKUP(C155,Active!C$21:E$966,3,FALSE)</f>
        <v>5868.508099717671</v>
      </c>
      <c r="F155" s="8" t="s">
        <v>57</v>
      </c>
      <c r="G155" t="str">
        <f t="shared" si="16"/>
        <v>55262.6120</v>
      </c>
      <c r="H155" s="15">
        <f t="shared" si="17"/>
        <v>5868.5</v>
      </c>
      <c r="I155" s="26" t="s">
        <v>551</v>
      </c>
      <c r="J155" s="27" t="s">
        <v>552</v>
      </c>
      <c r="K155" s="26" t="s">
        <v>553</v>
      </c>
      <c r="L155" s="26" t="s">
        <v>554</v>
      </c>
      <c r="M155" s="27" t="s">
        <v>330</v>
      </c>
      <c r="N155" s="27" t="s">
        <v>490</v>
      </c>
      <c r="O155" s="28" t="s">
        <v>145</v>
      </c>
      <c r="P155" s="28" t="s">
        <v>555</v>
      </c>
    </row>
    <row r="156" spans="1:16">
      <c r="A156" s="15" t="str">
        <f t="shared" si="12"/>
        <v> JAAVSO 39;94 </v>
      </c>
      <c r="B156" s="8" t="str">
        <f t="shared" si="13"/>
        <v>II</v>
      </c>
      <c r="C156" s="15">
        <f t="shared" si="14"/>
        <v>55263.553699999997</v>
      </c>
      <c r="D156" t="str">
        <f t="shared" si="15"/>
        <v>vis</v>
      </c>
      <c r="E156">
        <f>VLOOKUP(C156,Active!C$21:E$966,3,FALSE)</f>
        <v>5870.5088352540779</v>
      </c>
      <c r="F156" s="8" t="s">
        <v>57</v>
      </c>
      <c r="G156" t="str">
        <f t="shared" si="16"/>
        <v>55263.5537</v>
      </c>
      <c r="H156" s="15">
        <f t="shared" si="17"/>
        <v>5870.5</v>
      </c>
      <c r="I156" s="26" t="s">
        <v>556</v>
      </c>
      <c r="J156" s="27" t="s">
        <v>557</v>
      </c>
      <c r="K156" s="26" t="s">
        <v>558</v>
      </c>
      <c r="L156" s="26" t="s">
        <v>480</v>
      </c>
      <c r="M156" s="27" t="s">
        <v>330</v>
      </c>
      <c r="N156" s="27" t="s">
        <v>490</v>
      </c>
      <c r="O156" s="28" t="s">
        <v>539</v>
      </c>
      <c r="P156" s="28" t="s">
        <v>555</v>
      </c>
    </row>
    <row r="157" spans="1:16">
      <c r="A157" s="15" t="str">
        <f t="shared" si="12"/>
        <v> JAAVSO 39;177 </v>
      </c>
      <c r="B157" s="8" t="str">
        <f t="shared" si="13"/>
        <v>II</v>
      </c>
      <c r="C157" s="15">
        <f t="shared" si="14"/>
        <v>55566.669800000003</v>
      </c>
      <c r="D157" t="str">
        <f t="shared" si="15"/>
        <v>vis</v>
      </c>
      <c r="E157">
        <f>VLOOKUP(C157,Active!C$21:E$966,3,FALSE)</f>
        <v>6514.5092100334787</v>
      </c>
      <c r="F157" s="8" t="s">
        <v>57</v>
      </c>
      <c r="G157" t="str">
        <f t="shared" si="16"/>
        <v>55566.6698</v>
      </c>
      <c r="H157" s="15">
        <f t="shared" si="17"/>
        <v>6514.5</v>
      </c>
      <c r="I157" s="26" t="s">
        <v>559</v>
      </c>
      <c r="J157" s="27" t="s">
        <v>560</v>
      </c>
      <c r="K157" s="26" t="s">
        <v>561</v>
      </c>
      <c r="L157" s="26" t="s">
        <v>562</v>
      </c>
      <c r="M157" s="27" t="s">
        <v>330</v>
      </c>
      <c r="N157" s="27" t="s">
        <v>57</v>
      </c>
      <c r="O157" s="28" t="s">
        <v>550</v>
      </c>
      <c r="P157" s="28" t="s">
        <v>563</v>
      </c>
    </row>
    <row r="158" spans="1:16">
      <c r="A158" s="15" t="str">
        <f t="shared" si="12"/>
        <v>IBVS 5992 </v>
      </c>
      <c r="B158" s="8" t="str">
        <f t="shared" si="13"/>
        <v>II</v>
      </c>
      <c r="C158" s="15">
        <f t="shared" si="14"/>
        <v>55575.609100000001</v>
      </c>
      <c r="D158" t="str">
        <f t="shared" si="15"/>
        <v>vis</v>
      </c>
      <c r="E158">
        <f>VLOOKUP(C158,Active!C$21:E$966,3,FALSE)</f>
        <v>6533.5016441214875</v>
      </c>
      <c r="F158" s="8" t="s">
        <v>57</v>
      </c>
      <c r="G158" t="str">
        <f t="shared" si="16"/>
        <v>55575.6091</v>
      </c>
      <c r="H158" s="15">
        <f t="shared" si="17"/>
        <v>6533.5</v>
      </c>
      <c r="I158" s="26" t="s">
        <v>564</v>
      </c>
      <c r="J158" s="27" t="s">
        <v>565</v>
      </c>
      <c r="K158" s="26" t="s">
        <v>566</v>
      </c>
      <c r="L158" s="26" t="s">
        <v>567</v>
      </c>
      <c r="M158" s="27" t="s">
        <v>330</v>
      </c>
      <c r="N158" s="27" t="s">
        <v>57</v>
      </c>
      <c r="O158" s="28" t="s">
        <v>500</v>
      </c>
      <c r="P158" s="29" t="s">
        <v>568</v>
      </c>
    </row>
    <row r="159" spans="1:16">
      <c r="A159" s="15" t="str">
        <f t="shared" si="12"/>
        <v> JAAVSO 39;177 </v>
      </c>
      <c r="B159" s="8" t="str">
        <f t="shared" si="13"/>
        <v>II</v>
      </c>
      <c r="C159" s="15">
        <f t="shared" si="14"/>
        <v>55631.624400000001</v>
      </c>
      <c r="D159" t="str">
        <f t="shared" si="15"/>
        <v>vis</v>
      </c>
      <c r="E159">
        <f>VLOOKUP(C159,Active!C$21:E$966,3,FALSE)</f>
        <v>6652.5117336329949</v>
      </c>
      <c r="F159" s="8" t="s">
        <v>57</v>
      </c>
      <c r="G159" t="str">
        <f t="shared" si="16"/>
        <v>55631.6244</v>
      </c>
      <c r="H159" s="15">
        <f t="shared" si="17"/>
        <v>6652.5</v>
      </c>
      <c r="I159" s="26" t="s">
        <v>569</v>
      </c>
      <c r="J159" s="27" t="s">
        <v>570</v>
      </c>
      <c r="K159" s="26" t="s">
        <v>571</v>
      </c>
      <c r="L159" s="26" t="s">
        <v>572</v>
      </c>
      <c r="M159" s="27" t="s">
        <v>330</v>
      </c>
      <c r="N159" s="27" t="s">
        <v>57</v>
      </c>
      <c r="O159" s="28" t="s">
        <v>145</v>
      </c>
      <c r="P159" s="28" t="s">
        <v>563</v>
      </c>
    </row>
    <row r="160" spans="1:16">
      <c r="A160" s="15" t="str">
        <f t="shared" si="12"/>
        <v>IBVS 6011 </v>
      </c>
      <c r="B160" s="8" t="str">
        <f t="shared" si="13"/>
        <v>I</v>
      </c>
      <c r="C160" s="15">
        <f t="shared" si="14"/>
        <v>55896.851799999997</v>
      </c>
      <c r="D160" t="str">
        <f t="shared" si="15"/>
        <v>vis</v>
      </c>
      <c r="E160">
        <f>VLOOKUP(C160,Active!C$21:E$966,3,FALSE)</f>
        <v>7216.013787802206</v>
      </c>
      <c r="F160" s="8" t="s">
        <v>57</v>
      </c>
      <c r="G160" t="str">
        <f t="shared" si="16"/>
        <v>55896.8518</v>
      </c>
      <c r="H160" s="15">
        <f t="shared" si="17"/>
        <v>7216</v>
      </c>
      <c r="I160" s="26" t="s">
        <v>573</v>
      </c>
      <c r="J160" s="27" t="s">
        <v>574</v>
      </c>
      <c r="K160" s="26" t="s">
        <v>575</v>
      </c>
      <c r="L160" s="26" t="s">
        <v>576</v>
      </c>
      <c r="M160" s="27" t="s">
        <v>330</v>
      </c>
      <c r="N160" s="27" t="s">
        <v>57</v>
      </c>
      <c r="O160" s="28" t="s">
        <v>500</v>
      </c>
      <c r="P160" s="29" t="s">
        <v>577</v>
      </c>
    </row>
    <row r="161" spans="1:16">
      <c r="A161" s="15" t="str">
        <f t="shared" si="12"/>
        <v> JAAVSO 40;975 </v>
      </c>
      <c r="B161" s="8" t="str">
        <f t="shared" si="13"/>
        <v>I</v>
      </c>
      <c r="C161" s="15">
        <f t="shared" si="14"/>
        <v>55921.7978</v>
      </c>
      <c r="D161" t="str">
        <f t="shared" si="15"/>
        <v>vis</v>
      </c>
      <c r="E161">
        <f>VLOOKUP(C161,Active!C$21:E$966,3,FALSE)</f>
        <v>7269.0140518899561</v>
      </c>
      <c r="F161" s="8" t="s">
        <v>57</v>
      </c>
      <c r="G161" t="str">
        <f t="shared" si="16"/>
        <v>55921.7978</v>
      </c>
      <c r="H161" s="15">
        <f t="shared" si="17"/>
        <v>7269</v>
      </c>
      <c r="I161" s="26" t="s">
        <v>578</v>
      </c>
      <c r="J161" s="27" t="s">
        <v>579</v>
      </c>
      <c r="K161" s="26" t="s">
        <v>580</v>
      </c>
      <c r="L161" s="26" t="s">
        <v>371</v>
      </c>
      <c r="M161" s="27" t="s">
        <v>330</v>
      </c>
      <c r="N161" s="27" t="s">
        <v>57</v>
      </c>
      <c r="O161" s="28" t="s">
        <v>145</v>
      </c>
      <c r="P161" s="28" t="s">
        <v>581</v>
      </c>
    </row>
    <row r="162" spans="1:16">
      <c r="A162" s="15" t="str">
        <f t="shared" si="12"/>
        <v> JAAVSO 41;122 </v>
      </c>
      <c r="B162" s="8" t="str">
        <f t="shared" si="13"/>
        <v>II</v>
      </c>
      <c r="C162" s="15">
        <f t="shared" si="14"/>
        <v>55981.335599999999</v>
      </c>
      <c r="D162" t="str">
        <f t="shared" si="15"/>
        <v>vis</v>
      </c>
      <c r="E162">
        <f>VLOOKUP(C162,Active!C$21:E$966,3,FALSE)</f>
        <v>7395.508043840694</v>
      </c>
      <c r="F162" s="8" t="s">
        <v>57</v>
      </c>
      <c r="G162" t="str">
        <f t="shared" si="16"/>
        <v>55981.3356</v>
      </c>
      <c r="H162" s="15">
        <f t="shared" si="17"/>
        <v>7395.5</v>
      </c>
      <c r="I162" s="26" t="s">
        <v>582</v>
      </c>
      <c r="J162" s="27" t="s">
        <v>583</v>
      </c>
      <c r="K162" s="26" t="s">
        <v>584</v>
      </c>
      <c r="L162" s="26" t="s">
        <v>585</v>
      </c>
      <c r="M162" s="27" t="s">
        <v>330</v>
      </c>
      <c r="N162" s="27" t="s">
        <v>424</v>
      </c>
      <c r="O162" s="28" t="s">
        <v>586</v>
      </c>
      <c r="P162" s="28" t="s">
        <v>587</v>
      </c>
    </row>
    <row r="163" spans="1:16">
      <c r="A163" s="15" t="str">
        <f t="shared" si="12"/>
        <v>IBVS 6042 </v>
      </c>
      <c r="B163" s="8" t="str">
        <f t="shared" si="13"/>
        <v>I</v>
      </c>
      <c r="C163" s="15">
        <f t="shared" si="14"/>
        <v>56256.918599999997</v>
      </c>
      <c r="D163" t="str">
        <f t="shared" si="15"/>
        <v>vis</v>
      </c>
      <c r="E163">
        <f>VLOOKUP(C163,Active!C$21:E$966,3,FALSE)</f>
        <v>7981.0116026514161</v>
      </c>
      <c r="F163" s="8" t="s">
        <v>57</v>
      </c>
      <c r="G163" t="str">
        <f t="shared" si="16"/>
        <v>56256.9186</v>
      </c>
      <c r="H163" s="15">
        <f t="shared" si="17"/>
        <v>7981</v>
      </c>
      <c r="I163" s="26" t="s">
        <v>588</v>
      </c>
      <c r="J163" s="27" t="s">
        <v>589</v>
      </c>
      <c r="K163" s="26" t="s">
        <v>590</v>
      </c>
      <c r="L163" s="26" t="s">
        <v>591</v>
      </c>
      <c r="M163" s="27" t="s">
        <v>330</v>
      </c>
      <c r="N163" s="27" t="s">
        <v>57</v>
      </c>
      <c r="O163" s="28" t="s">
        <v>500</v>
      </c>
      <c r="P163" s="29" t="s">
        <v>592</v>
      </c>
    </row>
    <row r="164" spans="1:16">
      <c r="A164" s="15" t="str">
        <f t="shared" si="12"/>
        <v> JAAVSO 41;122 </v>
      </c>
      <c r="B164" s="8" t="str">
        <f t="shared" si="13"/>
        <v>I</v>
      </c>
      <c r="C164" s="15">
        <f t="shared" si="14"/>
        <v>56256.920700000002</v>
      </c>
      <c r="D164" t="str">
        <f t="shared" si="15"/>
        <v>vis</v>
      </c>
      <c r="E164">
        <f>VLOOKUP(C164,Active!C$21:E$966,3,FALSE)</f>
        <v>7981.0160643107947</v>
      </c>
      <c r="F164" s="8" t="s">
        <v>57</v>
      </c>
      <c r="G164" t="str">
        <f t="shared" si="16"/>
        <v>56256.9207</v>
      </c>
      <c r="H164" s="15">
        <f t="shared" si="17"/>
        <v>7981</v>
      </c>
      <c r="I164" s="26" t="s">
        <v>593</v>
      </c>
      <c r="J164" s="27" t="s">
        <v>594</v>
      </c>
      <c r="K164" s="26" t="s">
        <v>590</v>
      </c>
      <c r="L164" s="26" t="s">
        <v>529</v>
      </c>
      <c r="M164" s="27" t="s">
        <v>330</v>
      </c>
      <c r="N164" s="27" t="s">
        <v>57</v>
      </c>
      <c r="O164" s="28" t="s">
        <v>539</v>
      </c>
      <c r="P164" s="28" t="s">
        <v>587</v>
      </c>
    </row>
    <row r="165" spans="1:16">
      <c r="A165" s="15" t="str">
        <f t="shared" si="12"/>
        <v> JAAVSO 41;328 </v>
      </c>
      <c r="B165" s="8" t="str">
        <f t="shared" si="13"/>
        <v>I</v>
      </c>
      <c r="C165" s="15">
        <f t="shared" si="14"/>
        <v>56309.635499999997</v>
      </c>
      <c r="D165" t="str">
        <f t="shared" si="15"/>
        <v>vis</v>
      </c>
      <c r="E165">
        <f>VLOOKUP(C165,Active!C$21:E$966,3,FALSE)</f>
        <v>8093.0139125162077</v>
      </c>
      <c r="F165" s="8" t="s">
        <v>57</v>
      </c>
      <c r="G165" t="str">
        <f t="shared" si="16"/>
        <v>56309.6355</v>
      </c>
      <c r="H165" s="15">
        <f t="shared" si="17"/>
        <v>8093</v>
      </c>
      <c r="I165" s="26" t="s">
        <v>595</v>
      </c>
      <c r="J165" s="27" t="s">
        <v>596</v>
      </c>
      <c r="K165" s="26" t="s">
        <v>597</v>
      </c>
      <c r="L165" s="26" t="s">
        <v>554</v>
      </c>
      <c r="M165" s="27" t="s">
        <v>330</v>
      </c>
      <c r="N165" s="27" t="s">
        <v>57</v>
      </c>
      <c r="O165" s="28" t="s">
        <v>598</v>
      </c>
      <c r="P165" s="28" t="s">
        <v>599</v>
      </c>
    </row>
    <row r="166" spans="1:16">
      <c r="A166" s="15" t="str">
        <f t="shared" si="12"/>
        <v> JAAVSO 41;328 </v>
      </c>
      <c r="B166" s="8" t="str">
        <f t="shared" si="13"/>
        <v>I</v>
      </c>
      <c r="C166" s="15">
        <f t="shared" si="14"/>
        <v>56325.638099999996</v>
      </c>
      <c r="D166" t="str">
        <f t="shared" si="15"/>
        <v>vis</v>
      </c>
      <c r="E166">
        <f>VLOOKUP(C166,Active!C$21:E$966,3,FALSE)</f>
        <v>8127.0130316571722</v>
      </c>
      <c r="F166" s="8" t="s">
        <v>57</v>
      </c>
      <c r="G166" t="str">
        <f t="shared" si="16"/>
        <v>56325.6381</v>
      </c>
      <c r="H166" s="15">
        <f t="shared" si="17"/>
        <v>8127</v>
      </c>
      <c r="I166" s="26" t="s">
        <v>600</v>
      </c>
      <c r="J166" s="27" t="s">
        <v>601</v>
      </c>
      <c r="K166" s="26" t="s">
        <v>602</v>
      </c>
      <c r="L166" s="26" t="s">
        <v>603</v>
      </c>
      <c r="M166" s="27" t="s">
        <v>330</v>
      </c>
      <c r="N166" s="27" t="s">
        <v>57</v>
      </c>
      <c r="O166" s="28" t="s">
        <v>550</v>
      </c>
      <c r="P166" s="28" t="s">
        <v>599</v>
      </c>
    </row>
    <row r="167" spans="1:16">
      <c r="A167" s="15" t="str">
        <f t="shared" si="12"/>
        <v> JAAVSO 42;426 </v>
      </c>
      <c r="B167" s="8" t="str">
        <f t="shared" si="13"/>
        <v>I</v>
      </c>
      <c r="C167" s="15">
        <f t="shared" si="14"/>
        <v>56592.984299999996</v>
      </c>
      <c r="D167" t="str">
        <f t="shared" si="15"/>
        <v>vis</v>
      </c>
      <c r="E167">
        <f>VLOOKUP(C167,Active!C$21:E$966,3,FALSE)</f>
        <v>8695.0166876683343</v>
      </c>
      <c r="F167" s="8" t="s">
        <v>57</v>
      </c>
      <c r="G167" t="str">
        <f t="shared" si="16"/>
        <v>56592.9843</v>
      </c>
      <c r="H167" s="15">
        <f t="shared" si="17"/>
        <v>8695</v>
      </c>
      <c r="I167" s="26" t="s">
        <v>604</v>
      </c>
      <c r="J167" s="27" t="s">
        <v>605</v>
      </c>
      <c r="K167" s="26" t="s">
        <v>606</v>
      </c>
      <c r="L167" s="26" t="s">
        <v>607</v>
      </c>
      <c r="M167" s="27" t="s">
        <v>330</v>
      </c>
      <c r="N167" s="27" t="s">
        <v>57</v>
      </c>
      <c r="O167" s="28" t="s">
        <v>598</v>
      </c>
      <c r="P167" s="28" t="s">
        <v>608</v>
      </c>
    </row>
    <row r="168" spans="1:16">
      <c r="A168" s="15" t="str">
        <f t="shared" si="12"/>
        <v> JAAVSO 42;426 </v>
      </c>
      <c r="B168" s="8" t="str">
        <f t="shared" si="13"/>
        <v>II</v>
      </c>
      <c r="C168" s="15">
        <f t="shared" si="14"/>
        <v>56715.593999999997</v>
      </c>
      <c r="D168" t="str">
        <f t="shared" si="15"/>
        <v>vis</v>
      </c>
      <c r="E168">
        <f>VLOOKUP(C168,Active!C$21:E$966,3,FALSE)</f>
        <v>8955.5132193655572</v>
      </c>
      <c r="F168" s="8" t="s">
        <v>57</v>
      </c>
      <c r="G168" t="str">
        <f t="shared" si="16"/>
        <v>56715.5940</v>
      </c>
      <c r="H168" s="15">
        <f t="shared" si="17"/>
        <v>8955.5</v>
      </c>
      <c r="I168" s="26" t="s">
        <v>609</v>
      </c>
      <c r="J168" s="27" t="s">
        <v>610</v>
      </c>
      <c r="K168" s="26" t="s">
        <v>611</v>
      </c>
      <c r="L168" s="26" t="s">
        <v>612</v>
      </c>
      <c r="M168" s="27" t="s">
        <v>330</v>
      </c>
      <c r="N168" s="27" t="s">
        <v>57</v>
      </c>
      <c r="O168" s="28" t="s">
        <v>539</v>
      </c>
      <c r="P168" s="28" t="s">
        <v>608</v>
      </c>
    </row>
    <row r="169" spans="1:16" ht="12.75" customHeight="1">
      <c r="A169" s="15" t="str">
        <f t="shared" si="12"/>
        <v> AVSJ 14.13 </v>
      </c>
      <c r="B169" s="8" t="str">
        <f t="shared" si="13"/>
        <v>II</v>
      </c>
      <c r="C169" s="15">
        <f t="shared" si="14"/>
        <v>43165.678999999996</v>
      </c>
      <c r="D169" t="str">
        <f t="shared" si="15"/>
        <v>vis</v>
      </c>
      <c r="E169">
        <f>VLOOKUP(C169,Active!C$21:E$966,3,FALSE)</f>
        <v>-19832.632109202725</v>
      </c>
      <c r="F169" s="8" t="s">
        <v>57</v>
      </c>
      <c r="G169" t="str">
        <f t="shared" si="16"/>
        <v>43165.679</v>
      </c>
      <c r="H169" s="15">
        <f t="shared" si="17"/>
        <v>-19832.5</v>
      </c>
      <c r="I169" s="26" t="s">
        <v>613</v>
      </c>
      <c r="J169" s="27" t="s">
        <v>614</v>
      </c>
      <c r="K169" s="26">
        <v>-19832.5</v>
      </c>
      <c r="L169" s="26" t="s">
        <v>162</v>
      </c>
      <c r="M169" s="27" t="s">
        <v>144</v>
      </c>
      <c r="N169" s="27"/>
      <c r="O169" s="28" t="s">
        <v>145</v>
      </c>
      <c r="P169" s="28" t="s">
        <v>146</v>
      </c>
    </row>
    <row r="170" spans="1:16" ht="12.75" customHeight="1">
      <c r="A170" s="15" t="str">
        <f t="shared" si="12"/>
        <v>BAVM 118 </v>
      </c>
      <c r="B170" s="8" t="str">
        <f t="shared" si="13"/>
        <v>I</v>
      </c>
      <c r="C170" s="15">
        <f t="shared" si="14"/>
        <v>50863.4274</v>
      </c>
      <c r="D170" t="str">
        <f t="shared" si="15"/>
        <v>vis</v>
      </c>
      <c r="E170">
        <f>VLOOKUP(C170,Active!C$21:E$966,3,FALSE)</f>
        <v>-3477.99817666853</v>
      </c>
      <c r="F170" s="8" t="s">
        <v>57</v>
      </c>
      <c r="G170" t="str">
        <f t="shared" si="16"/>
        <v>50863.4274</v>
      </c>
      <c r="H170" s="15">
        <f t="shared" si="17"/>
        <v>-3478</v>
      </c>
      <c r="I170" s="26" t="s">
        <v>615</v>
      </c>
      <c r="J170" s="27" t="s">
        <v>616</v>
      </c>
      <c r="K170" s="26">
        <v>-3478</v>
      </c>
      <c r="L170" s="26" t="s">
        <v>617</v>
      </c>
      <c r="M170" s="27" t="s">
        <v>286</v>
      </c>
      <c r="N170" s="27" t="s">
        <v>315</v>
      </c>
      <c r="O170" s="28" t="s">
        <v>316</v>
      </c>
      <c r="P170" s="29" t="s">
        <v>317</v>
      </c>
    </row>
    <row r="171" spans="1:16" ht="12.75" customHeight="1">
      <c r="A171" s="15" t="str">
        <f t="shared" si="12"/>
        <v> AOEB 8 </v>
      </c>
      <c r="B171" s="8" t="str">
        <f t="shared" si="13"/>
        <v>II</v>
      </c>
      <c r="C171" s="15">
        <f t="shared" si="14"/>
        <v>51488.722699999998</v>
      </c>
      <c r="D171" t="str">
        <f t="shared" si="15"/>
        <v>vis</v>
      </c>
      <c r="E171">
        <f>VLOOKUP(C171,Active!C$21:E$966,3,FALSE)</f>
        <v>-2149.4959705904375</v>
      </c>
      <c r="F171" s="8" t="s">
        <v>57</v>
      </c>
      <c r="G171" t="str">
        <f t="shared" si="16"/>
        <v>51488.7227</v>
      </c>
      <c r="H171" s="15">
        <f t="shared" si="17"/>
        <v>-2149.5</v>
      </c>
      <c r="I171" s="26" t="s">
        <v>618</v>
      </c>
      <c r="J171" s="27" t="s">
        <v>619</v>
      </c>
      <c r="K171" s="26">
        <v>-2149.5</v>
      </c>
      <c r="L171" s="26" t="s">
        <v>341</v>
      </c>
      <c r="M171" s="27" t="s">
        <v>330</v>
      </c>
      <c r="N171" s="27" t="s">
        <v>490</v>
      </c>
      <c r="O171" s="28" t="s">
        <v>145</v>
      </c>
      <c r="P171" s="28" t="s">
        <v>620</v>
      </c>
    </row>
    <row r="172" spans="1:16" ht="12.75" customHeight="1">
      <c r="A172" s="15" t="str">
        <f t="shared" si="12"/>
        <v> AOEB 8 </v>
      </c>
      <c r="B172" s="8" t="str">
        <f t="shared" si="13"/>
        <v>II</v>
      </c>
      <c r="C172" s="15">
        <f t="shared" si="14"/>
        <v>51544.731099999997</v>
      </c>
      <c r="D172" t="str">
        <f t="shared" si="15"/>
        <v>vis</v>
      </c>
      <c r="E172">
        <f>VLOOKUP(C172,Active!C$21:E$966,3,FALSE)</f>
        <v>-2030.500540816852</v>
      </c>
      <c r="F172" s="8" t="s">
        <v>57</v>
      </c>
      <c r="G172" t="str">
        <f t="shared" si="16"/>
        <v>51544.7311</v>
      </c>
      <c r="H172" s="15">
        <f t="shared" si="17"/>
        <v>-2030.5</v>
      </c>
      <c r="I172" s="26" t="s">
        <v>621</v>
      </c>
      <c r="J172" s="27" t="s">
        <v>622</v>
      </c>
      <c r="K172" s="26">
        <v>-2030.5</v>
      </c>
      <c r="L172" s="26" t="s">
        <v>623</v>
      </c>
      <c r="M172" s="27" t="s">
        <v>330</v>
      </c>
      <c r="N172" s="27" t="s">
        <v>490</v>
      </c>
      <c r="O172" s="28" t="s">
        <v>145</v>
      </c>
      <c r="P172" s="28" t="s">
        <v>620</v>
      </c>
    </row>
    <row r="173" spans="1:16" ht="12.75" customHeight="1">
      <c r="A173" s="15" t="str">
        <f t="shared" si="12"/>
        <v> BRNO 32 </v>
      </c>
      <c r="B173" s="8" t="str">
        <f t="shared" si="13"/>
        <v>I</v>
      </c>
      <c r="C173" s="15">
        <f t="shared" si="14"/>
        <v>51572.267599999999</v>
      </c>
      <c r="D173" t="str">
        <f t="shared" si="15"/>
        <v>vis</v>
      </c>
      <c r="E173">
        <f>VLOOKUP(C173,Active!C$21:E$966,3,FALSE)</f>
        <v>-1971.9965012092105</v>
      </c>
      <c r="F173" s="8" t="s">
        <v>57</v>
      </c>
      <c r="G173" t="str">
        <f t="shared" si="16"/>
        <v>51572.2676</v>
      </c>
      <c r="H173" s="15">
        <f t="shared" si="17"/>
        <v>-1972</v>
      </c>
      <c r="I173" s="26" t="s">
        <v>624</v>
      </c>
      <c r="J173" s="27" t="s">
        <v>625</v>
      </c>
      <c r="K173" s="26">
        <v>-1972</v>
      </c>
      <c r="L173" s="26" t="s">
        <v>307</v>
      </c>
      <c r="M173" s="27" t="s">
        <v>286</v>
      </c>
      <c r="N173" s="27" t="s">
        <v>287</v>
      </c>
      <c r="O173" s="28" t="s">
        <v>288</v>
      </c>
      <c r="P173" s="28" t="s">
        <v>626</v>
      </c>
    </row>
    <row r="174" spans="1:16" ht="12.75" customHeight="1">
      <c r="A174" s="15" t="str">
        <f t="shared" si="12"/>
        <v> BRNO 32 </v>
      </c>
      <c r="B174" s="8" t="str">
        <f t="shared" si="13"/>
        <v>I</v>
      </c>
      <c r="C174" s="15">
        <f t="shared" si="14"/>
        <v>51585.445599999999</v>
      </c>
      <c r="D174" t="str">
        <f t="shared" si="15"/>
        <v>vis</v>
      </c>
      <c r="E174">
        <f>VLOOKUP(C174,Active!C$21:E$966,3,FALSE)</f>
        <v>-1943.9985263776437</v>
      </c>
      <c r="F174" s="8" t="s">
        <v>57</v>
      </c>
      <c r="G174" t="str">
        <f t="shared" si="16"/>
        <v>51585.4456</v>
      </c>
      <c r="H174" s="15">
        <f t="shared" si="17"/>
        <v>-1944</v>
      </c>
      <c r="I174" s="26" t="s">
        <v>627</v>
      </c>
      <c r="J174" s="27" t="s">
        <v>628</v>
      </c>
      <c r="K174" s="26">
        <v>-1944</v>
      </c>
      <c r="L174" s="26" t="s">
        <v>629</v>
      </c>
      <c r="M174" s="27" t="s">
        <v>286</v>
      </c>
      <c r="N174" s="27" t="s">
        <v>287</v>
      </c>
      <c r="O174" s="28" t="s">
        <v>288</v>
      </c>
      <c r="P174" s="28" t="s">
        <v>626</v>
      </c>
    </row>
    <row r="175" spans="1:16" ht="12.75" customHeight="1">
      <c r="A175" s="15" t="str">
        <f t="shared" si="12"/>
        <v> AOEB 8 </v>
      </c>
      <c r="B175" s="8" t="str">
        <f t="shared" si="13"/>
        <v>II</v>
      </c>
      <c r="C175" s="15">
        <f t="shared" si="14"/>
        <v>51586.621599999999</v>
      </c>
      <c r="D175" t="str">
        <f t="shared" si="15"/>
        <v>vis</v>
      </c>
      <c r="E175">
        <f>VLOOKUP(C175,Active!C$21:E$966,3,FALSE)</f>
        <v>-1941.4999971317864</v>
      </c>
      <c r="F175" s="8" t="s">
        <v>57</v>
      </c>
      <c r="G175" t="str">
        <f t="shared" si="16"/>
        <v>51586.6216</v>
      </c>
      <c r="H175" s="15">
        <f t="shared" si="17"/>
        <v>-1941.5</v>
      </c>
      <c r="I175" s="26" t="s">
        <v>630</v>
      </c>
      <c r="J175" s="27" t="s">
        <v>631</v>
      </c>
      <c r="K175" s="26">
        <v>-1941.5</v>
      </c>
      <c r="L175" s="26" t="s">
        <v>632</v>
      </c>
      <c r="M175" s="27" t="s">
        <v>330</v>
      </c>
      <c r="N175" s="27" t="s">
        <v>490</v>
      </c>
      <c r="O175" s="28" t="s">
        <v>633</v>
      </c>
      <c r="P175" s="28" t="s">
        <v>620</v>
      </c>
    </row>
    <row r="176" spans="1:16" ht="12.75" customHeight="1">
      <c r="A176" s="15" t="str">
        <f t="shared" si="12"/>
        <v> AOEB 8 </v>
      </c>
      <c r="B176" s="8" t="str">
        <f t="shared" si="13"/>
        <v>II</v>
      </c>
      <c r="C176" s="15">
        <f t="shared" si="14"/>
        <v>51602.6253</v>
      </c>
      <c r="D176" t="str">
        <f t="shared" si="15"/>
        <v>vis</v>
      </c>
      <c r="E176">
        <f>VLOOKUP(C176,Active!C$21:E$966,3,FALSE)</f>
        <v>-1907.4985409311503</v>
      </c>
      <c r="F176" s="8" t="s">
        <v>57</v>
      </c>
      <c r="G176" t="str">
        <f t="shared" si="16"/>
        <v>51602.6253</v>
      </c>
      <c r="H176" s="15">
        <f t="shared" si="17"/>
        <v>-1907.5</v>
      </c>
      <c r="I176" s="26" t="s">
        <v>634</v>
      </c>
      <c r="J176" s="27" t="s">
        <v>635</v>
      </c>
      <c r="K176" s="26">
        <v>-1907.5</v>
      </c>
      <c r="L176" s="26" t="s">
        <v>629</v>
      </c>
      <c r="M176" s="27" t="s">
        <v>330</v>
      </c>
      <c r="N176" s="27" t="s">
        <v>490</v>
      </c>
      <c r="O176" s="28" t="s">
        <v>636</v>
      </c>
      <c r="P176" s="28" t="s">
        <v>620</v>
      </c>
    </row>
    <row r="177" spans="1:16" ht="12.75" customHeight="1">
      <c r="A177" s="15" t="str">
        <f t="shared" si="12"/>
        <v> BRNO 32 </v>
      </c>
      <c r="B177" s="8" t="str">
        <f t="shared" si="13"/>
        <v>I</v>
      </c>
      <c r="C177" s="15">
        <f t="shared" si="14"/>
        <v>51603.329899999997</v>
      </c>
      <c r="D177" t="str">
        <f t="shared" si="15"/>
        <v>vis</v>
      </c>
      <c r="E177">
        <f>VLOOKUP(C177,Active!C$21:E$966,3,FALSE)</f>
        <v>-1906.0015479833398</v>
      </c>
      <c r="F177" s="8" t="s">
        <v>57</v>
      </c>
      <c r="G177" t="str">
        <f t="shared" si="16"/>
        <v>51603.3299</v>
      </c>
      <c r="H177" s="15">
        <f t="shared" si="17"/>
        <v>-1906</v>
      </c>
      <c r="I177" s="26" t="s">
        <v>637</v>
      </c>
      <c r="J177" s="27" t="s">
        <v>638</v>
      </c>
      <c r="K177" s="26">
        <v>-1906</v>
      </c>
      <c r="L177" s="26" t="s">
        <v>639</v>
      </c>
      <c r="M177" s="27" t="s">
        <v>286</v>
      </c>
      <c r="N177" s="27" t="s">
        <v>287</v>
      </c>
      <c r="O177" s="28" t="s">
        <v>288</v>
      </c>
      <c r="P177" s="28" t="s">
        <v>626</v>
      </c>
    </row>
    <row r="178" spans="1:16" ht="12.75" customHeight="1">
      <c r="A178" s="15" t="str">
        <f t="shared" si="12"/>
        <v> AOEB 8 </v>
      </c>
      <c r="B178" s="8" t="str">
        <f t="shared" si="13"/>
        <v>II</v>
      </c>
      <c r="C178" s="15">
        <f t="shared" si="14"/>
        <v>51881.734799999998</v>
      </c>
      <c r="D178" t="str">
        <f t="shared" si="15"/>
        <v>vis</v>
      </c>
      <c r="E178">
        <f>VLOOKUP(C178,Active!C$21:E$966,3,FALSE)</f>
        <v>-1314.5025812824006</v>
      </c>
      <c r="F178" s="8" t="s">
        <v>57</v>
      </c>
      <c r="G178" t="str">
        <f t="shared" si="16"/>
        <v>51881.7348</v>
      </c>
      <c r="H178" s="15">
        <f t="shared" si="17"/>
        <v>-1314.5</v>
      </c>
      <c r="I178" s="26" t="s">
        <v>640</v>
      </c>
      <c r="J178" s="27" t="s">
        <v>641</v>
      </c>
      <c r="K178" s="26">
        <v>-1314.5</v>
      </c>
      <c r="L178" s="26" t="s">
        <v>365</v>
      </c>
      <c r="M178" s="27" t="s">
        <v>330</v>
      </c>
      <c r="N178" s="27" t="s">
        <v>490</v>
      </c>
      <c r="O178" s="28" t="s">
        <v>145</v>
      </c>
      <c r="P178" s="28" t="s">
        <v>620</v>
      </c>
    </row>
    <row r="179" spans="1:16" ht="12.75" customHeight="1">
      <c r="A179" s="15" t="str">
        <f t="shared" si="12"/>
        <v> AOEB 8 </v>
      </c>
      <c r="B179" s="8" t="str">
        <f t="shared" si="13"/>
        <v>I</v>
      </c>
      <c r="C179" s="15">
        <f t="shared" si="14"/>
        <v>51912.5648</v>
      </c>
      <c r="D179" t="str">
        <f t="shared" si="15"/>
        <v>vis</v>
      </c>
      <c r="E179">
        <f>VLOOKUP(C179,Active!C$21:E$966,3,FALSE)</f>
        <v>-1249.0011725665665</v>
      </c>
      <c r="F179" s="8" t="s">
        <v>57</v>
      </c>
      <c r="G179" t="str">
        <f t="shared" si="16"/>
        <v>51912.5648</v>
      </c>
      <c r="H179" s="15">
        <f t="shared" si="17"/>
        <v>-1249</v>
      </c>
      <c r="I179" s="26" t="s">
        <v>642</v>
      </c>
      <c r="J179" s="27" t="s">
        <v>643</v>
      </c>
      <c r="K179" s="26">
        <v>-1249</v>
      </c>
      <c r="L179" s="26" t="s">
        <v>368</v>
      </c>
      <c r="M179" s="27" t="s">
        <v>330</v>
      </c>
      <c r="N179" s="27" t="s">
        <v>490</v>
      </c>
      <c r="O179" s="28" t="s">
        <v>145</v>
      </c>
      <c r="P179" s="28" t="s">
        <v>620</v>
      </c>
    </row>
    <row r="180" spans="1:16" ht="12.75" customHeight="1">
      <c r="A180" s="15" t="str">
        <f t="shared" si="12"/>
        <v> AOEB 8 </v>
      </c>
      <c r="B180" s="8" t="str">
        <f t="shared" si="13"/>
        <v>II</v>
      </c>
      <c r="C180" s="15">
        <f t="shared" si="14"/>
        <v>51930.677000000003</v>
      </c>
      <c r="D180" t="str">
        <f t="shared" si="15"/>
        <v>vis</v>
      </c>
      <c r="E180">
        <f>VLOOKUP(C180,Active!C$21:E$966,3,FALSE)</f>
        <v>-1210.5199979008814</v>
      </c>
      <c r="F180" s="8" t="s">
        <v>57</v>
      </c>
      <c r="G180" t="str">
        <f t="shared" si="16"/>
        <v>51930.677</v>
      </c>
      <c r="H180" s="15">
        <f t="shared" si="17"/>
        <v>-1210.5</v>
      </c>
      <c r="I180" s="26" t="s">
        <v>644</v>
      </c>
      <c r="J180" s="27" t="s">
        <v>645</v>
      </c>
      <c r="K180" s="26">
        <v>-1210.5</v>
      </c>
      <c r="L180" s="26" t="s">
        <v>646</v>
      </c>
      <c r="M180" s="27" t="s">
        <v>144</v>
      </c>
      <c r="N180" s="27"/>
      <c r="O180" s="28" t="s">
        <v>647</v>
      </c>
      <c r="P180" s="28" t="s">
        <v>620</v>
      </c>
    </row>
    <row r="181" spans="1:16" ht="12.75" customHeight="1">
      <c r="A181" s="15" t="str">
        <f t="shared" si="12"/>
        <v> AOEB 8 </v>
      </c>
      <c r="B181" s="8" t="str">
        <f t="shared" si="13"/>
        <v>II</v>
      </c>
      <c r="C181" s="15">
        <f t="shared" si="14"/>
        <v>51939.620999999999</v>
      </c>
      <c r="D181" t="str">
        <f t="shared" si="15"/>
        <v>vis</v>
      </c>
      <c r="E181">
        <f>VLOOKUP(C181,Active!C$21:E$966,3,FALSE)</f>
        <v>-1191.517578194293</v>
      </c>
      <c r="F181" s="8" t="s">
        <v>57</v>
      </c>
      <c r="G181" t="str">
        <f t="shared" si="16"/>
        <v>51939.621</v>
      </c>
      <c r="H181" s="15">
        <f t="shared" si="17"/>
        <v>-1191.5</v>
      </c>
      <c r="I181" s="26" t="s">
        <v>648</v>
      </c>
      <c r="J181" s="27" t="s">
        <v>649</v>
      </c>
      <c r="K181" s="26">
        <v>-1191.5</v>
      </c>
      <c r="L181" s="26" t="s">
        <v>190</v>
      </c>
      <c r="M181" s="27" t="s">
        <v>144</v>
      </c>
      <c r="N181" s="27"/>
      <c r="O181" s="28" t="s">
        <v>647</v>
      </c>
      <c r="P181" s="28" t="s">
        <v>620</v>
      </c>
    </row>
    <row r="182" spans="1:16" ht="12.75" customHeight="1">
      <c r="A182" s="15" t="str">
        <f t="shared" si="12"/>
        <v> AOEB 8 </v>
      </c>
      <c r="B182" s="8" t="str">
        <f t="shared" si="13"/>
        <v>I</v>
      </c>
      <c r="C182" s="15">
        <f t="shared" si="14"/>
        <v>52312.639600000002</v>
      </c>
      <c r="D182" t="str">
        <f t="shared" si="15"/>
        <v>vis</v>
      </c>
      <c r="E182">
        <f>VLOOKUP(C182,Active!C$21:E$966,3,FALSE)</f>
        <v>-399.00237296539183</v>
      </c>
      <c r="F182" s="8" t="s">
        <v>57</v>
      </c>
      <c r="G182" t="str">
        <f t="shared" si="16"/>
        <v>52312.6396</v>
      </c>
      <c r="H182" s="15">
        <f t="shared" si="17"/>
        <v>-399</v>
      </c>
      <c r="I182" s="26" t="s">
        <v>650</v>
      </c>
      <c r="J182" s="27" t="s">
        <v>651</v>
      </c>
      <c r="K182" s="26" t="s">
        <v>652</v>
      </c>
      <c r="L182" s="26" t="s">
        <v>428</v>
      </c>
      <c r="M182" s="27" t="s">
        <v>330</v>
      </c>
      <c r="N182" s="27" t="s">
        <v>490</v>
      </c>
      <c r="O182" s="28" t="s">
        <v>145</v>
      </c>
      <c r="P182" s="28" t="s">
        <v>620</v>
      </c>
    </row>
    <row r="183" spans="1:16" ht="12.75" customHeight="1">
      <c r="A183" s="15" t="str">
        <f t="shared" si="12"/>
        <v> AOEB 8 </v>
      </c>
      <c r="B183" s="8" t="str">
        <f t="shared" si="13"/>
        <v>I</v>
      </c>
      <c r="C183" s="15">
        <f t="shared" si="14"/>
        <v>52337.584999999999</v>
      </c>
      <c r="D183" t="str">
        <f t="shared" si="15"/>
        <v>vis</v>
      </c>
      <c r="E183">
        <f>VLOOKUP(C183,Active!C$21:E$966,3,FALSE)</f>
        <v>-346.00338363747517</v>
      </c>
      <c r="F183" s="8" t="s">
        <v>57</v>
      </c>
      <c r="G183" t="str">
        <f t="shared" si="16"/>
        <v>52337.5850</v>
      </c>
      <c r="H183" s="15">
        <f t="shared" si="17"/>
        <v>-346</v>
      </c>
      <c r="I183" s="26" t="s">
        <v>653</v>
      </c>
      <c r="J183" s="27" t="s">
        <v>654</v>
      </c>
      <c r="K183" s="26" t="s">
        <v>655</v>
      </c>
      <c r="L183" s="26" t="s">
        <v>440</v>
      </c>
      <c r="M183" s="27" t="s">
        <v>330</v>
      </c>
      <c r="N183" s="27" t="s">
        <v>490</v>
      </c>
      <c r="O183" s="28" t="s">
        <v>145</v>
      </c>
      <c r="P183" s="28" t="s">
        <v>620</v>
      </c>
    </row>
    <row r="184" spans="1:16" ht="12.75" customHeight="1">
      <c r="A184" s="15" t="str">
        <f t="shared" si="12"/>
        <v> AOEB 8 </v>
      </c>
      <c r="B184" s="8" t="str">
        <f t="shared" si="13"/>
        <v>II</v>
      </c>
      <c r="C184" s="15">
        <f t="shared" si="14"/>
        <v>52609.873</v>
      </c>
      <c r="D184" t="str">
        <f t="shared" si="15"/>
        <v>vis</v>
      </c>
      <c r="E184">
        <f>VLOOKUP(C184,Active!C$21:E$966,3,FALSE)</f>
        <v>232.49961916551018</v>
      </c>
      <c r="F184" s="8" t="s">
        <v>57</v>
      </c>
      <c r="G184" t="str">
        <f t="shared" si="16"/>
        <v>52609.8730</v>
      </c>
      <c r="H184" s="15">
        <f t="shared" si="17"/>
        <v>232.5</v>
      </c>
      <c r="I184" s="26" t="s">
        <v>656</v>
      </c>
      <c r="J184" s="27" t="s">
        <v>657</v>
      </c>
      <c r="K184" s="26" t="s">
        <v>658</v>
      </c>
      <c r="L184" s="26" t="s">
        <v>423</v>
      </c>
      <c r="M184" s="27" t="s">
        <v>330</v>
      </c>
      <c r="N184" s="27" t="s">
        <v>490</v>
      </c>
      <c r="O184" s="28" t="s">
        <v>145</v>
      </c>
      <c r="P184" s="28" t="s">
        <v>620</v>
      </c>
    </row>
    <row r="185" spans="1:16" ht="12.75" customHeight="1">
      <c r="A185" s="15" t="str">
        <f t="shared" si="12"/>
        <v> AOEB 8 </v>
      </c>
      <c r="B185" s="8" t="str">
        <f t="shared" si="13"/>
        <v>II</v>
      </c>
      <c r="C185" s="15">
        <f t="shared" si="14"/>
        <v>52610.813499999997</v>
      </c>
      <c r="D185" t="str">
        <f t="shared" si="15"/>
        <v>vis</v>
      </c>
      <c r="E185">
        <f>VLOOKUP(C185,Active!C$21:E$966,3,FALSE)</f>
        <v>234.49780518228087</v>
      </c>
      <c r="F185" s="8" t="s">
        <v>57</v>
      </c>
      <c r="G185" t="str">
        <f t="shared" si="16"/>
        <v>52610.8135</v>
      </c>
      <c r="H185" s="15">
        <f t="shared" si="17"/>
        <v>234.5</v>
      </c>
      <c r="I185" s="26" t="s">
        <v>659</v>
      </c>
      <c r="J185" s="27" t="s">
        <v>660</v>
      </c>
      <c r="K185" s="26" t="s">
        <v>661</v>
      </c>
      <c r="L185" s="26" t="s">
        <v>662</v>
      </c>
      <c r="M185" s="27" t="s">
        <v>330</v>
      </c>
      <c r="N185" s="27" t="s">
        <v>490</v>
      </c>
      <c r="O185" s="28" t="s">
        <v>663</v>
      </c>
      <c r="P185" s="28" t="s">
        <v>620</v>
      </c>
    </row>
    <row r="186" spans="1:16" ht="12.75" customHeight="1">
      <c r="A186" s="15" t="str">
        <f t="shared" si="12"/>
        <v> AOEB 8 </v>
      </c>
      <c r="B186" s="8" t="str">
        <f t="shared" si="13"/>
        <v>II</v>
      </c>
      <c r="C186" s="15">
        <f t="shared" si="14"/>
        <v>52625.8747</v>
      </c>
      <c r="D186" t="str">
        <f t="shared" si="15"/>
        <v>vis</v>
      </c>
      <c r="E186">
        <f>VLOOKUP(C186,Active!C$21:E$966,3,FALSE)</f>
        <v>266.49682616674755</v>
      </c>
      <c r="F186" s="8" t="s">
        <v>57</v>
      </c>
      <c r="G186" t="str">
        <f t="shared" si="16"/>
        <v>52625.8747</v>
      </c>
      <c r="H186" s="15">
        <f t="shared" si="17"/>
        <v>266.5</v>
      </c>
      <c r="I186" s="26" t="s">
        <v>664</v>
      </c>
      <c r="J186" s="27" t="s">
        <v>665</v>
      </c>
      <c r="K186" s="26" t="s">
        <v>666</v>
      </c>
      <c r="L186" s="26" t="s">
        <v>667</v>
      </c>
      <c r="M186" s="27" t="s">
        <v>330</v>
      </c>
      <c r="N186" s="27" t="s">
        <v>490</v>
      </c>
      <c r="O186" s="28" t="s">
        <v>663</v>
      </c>
      <c r="P186" s="28" t="s">
        <v>620</v>
      </c>
    </row>
    <row r="187" spans="1:16" ht="12.75" customHeight="1">
      <c r="A187" s="15" t="str">
        <f t="shared" si="12"/>
        <v> AOEB 8 </v>
      </c>
      <c r="B187" s="8" t="str">
        <f t="shared" si="13"/>
        <v>II</v>
      </c>
      <c r="C187" s="15">
        <f t="shared" si="14"/>
        <v>52662.590199999999</v>
      </c>
      <c r="D187" t="str">
        <f t="shared" si="15"/>
        <v>vis</v>
      </c>
      <c r="E187">
        <f>VLOOKUP(C187,Active!C$21:E$966,3,FALSE)</f>
        <v>344.50256641021059</v>
      </c>
      <c r="F187" s="8" t="s">
        <v>57</v>
      </c>
      <c r="G187" t="str">
        <f t="shared" si="16"/>
        <v>52662.5902</v>
      </c>
      <c r="H187" s="15">
        <f t="shared" si="17"/>
        <v>344.5</v>
      </c>
      <c r="I187" s="26" t="s">
        <v>668</v>
      </c>
      <c r="J187" s="27" t="s">
        <v>669</v>
      </c>
      <c r="K187" s="26" t="s">
        <v>670</v>
      </c>
      <c r="L187" s="26" t="s">
        <v>671</v>
      </c>
      <c r="M187" s="27" t="s">
        <v>330</v>
      </c>
      <c r="N187" s="27" t="s">
        <v>490</v>
      </c>
      <c r="O187" s="28" t="s">
        <v>145</v>
      </c>
      <c r="P187" s="28" t="s">
        <v>620</v>
      </c>
    </row>
    <row r="188" spans="1:16" ht="12.75" customHeight="1">
      <c r="A188" s="15" t="str">
        <f t="shared" si="12"/>
        <v> AOEB 8 </v>
      </c>
      <c r="B188" s="8" t="str">
        <f t="shared" si="13"/>
        <v>II</v>
      </c>
      <c r="C188" s="15">
        <f t="shared" si="14"/>
        <v>52669.6486</v>
      </c>
      <c r="D188" t="str">
        <f t="shared" si="15"/>
        <v>vis</v>
      </c>
      <c r="E188">
        <f>VLOOKUP(C188,Active!C$21:E$966,3,FALSE)</f>
        <v>359.49884092464231</v>
      </c>
      <c r="F188" s="8" t="s">
        <v>57</v>
      </c>
      <c r="G188" t="str">
        <f t="shared" si="16"/>
        <v>52669.6486</v>
      </c>
      <c r="H188" s="15">
        <f t="shared" si="17"/>
        <v>359.5</v>
      </c>
      <c r="I188" s="26" t="s">
        <v>672</v>
      </c>
      <c r="J188" s="27" t="s">
        <v>673</v>
      </c>
      <c r="K188" s="26" t="s">
        <v>674</v>
      </c>
      <c r="L188" s="26" t="s">
        <v>414</v>
      </c>
      <c r="M188" s="27" t="s">
        <v>330</v>
      </c>
      <c r="N188" s="27" t="s">
        <v>490</v>
      </c>
      <c r="O188" s="28" t="s">
        <v>145</v>
      </c>
      <c r="P188" s="28" t="s">
        <v>620</v>
      </c>
    </row>
    <row r="189" spans="1:16">
      <c r="A189" s="15" t="str">
        <f t="shared" si="12"/>
        <v> AOEB 11 </v>
      </c>
      <c r="B189" s="8" t="str">
        <f t="shared" si="13"/>
        <v>II</v>
      </c>
      <c r="C189" s="15">
        <f t="shared" si="14"/>
        <v>52694.608</v>
      </c>
      <c r="D189" t="str">
        <f t="shared" si="15"/>
        <v>vis</v>
      </c>
      <c r="E189">
        <f>VLOOKUP(C189,Active!C$21:E$966,3,FALSE)</f>
        <v>412.527574648349</v>
      </c>
      <c r="F189" s="8" t="s">
        <v>57</v>
      </c>
      <c r="G189" t="str">
        <f t="shared" si="16"/>
        <v>52694.608</v>
      </c>
      <c r="H189" s="15">
        <f t="shared" si="17"/>
        <v>412.5</v>
      </c>
      <c r="I189" s="26" t="s">
        <v>675</v>
      </c>
      <c r="J189" s="27" t="s">
        <v>676</v>
      </c>
      <c r="K189" s="26" t="s">
        <v>677</v>
      </c>
      <c r="L189" s="26" t="s">
        <v>678</v>
      </c>
      <c r="M189" s="27" t="s">
        <v>144</v>
      </c>
      <c r="N189" s="27"/>
      <c r="O189" s="28" t="s">
        <v>679</v>
      </c>
      <c r="P189" s="28" t="s">
        <v>680</v>
      </c>
    </row>
    <row r="190" spans="1:16">
      <c r="A190" s="15" t="str">
        <f t="shared" si="12"/>
        <v> AOEB 8 </v>
      </c>
      <c r="B190" s="8" t="str">
        <f t="shared" si="13"/>
        <v>II</v>
      </c>
      <c r="C190" s="15">
        <f t="shared" si="14"/>
        <v>52701.654399999999</v>
      </c>
      <c r="D190" t="str">
        <f t="shared" si="15"/>
        <v>vis</v>
      </c>
      <c r="E190">
        <f>VLOOKUP(C190,Active!C$21:E$966,3,FALSE)</f>
        <v>427.49835396638917</v>
      </c>
      <c r="F190" s="8" t="s">
        <v>57</v>
      </c>
      <c r="G190" t="str">
        <f t="shared" si="16"/>
        <v>52701.6544</v>
      </c>
      <c r="H190" s="15">
        <f t="shared" si="17"/>
        <v>427.5</v>
      </c>
      <c r="I190" s="26" t="s">
        <v>681</v>
      </c>
      <c r="J190" s="27" t="s">
        <v>682</v>
      </c>
      <c r="K190" s="26" t="s">
        <v>683</v>
      </c>
      <c r="L190" s="26" t="s">
        <v>662</v>
      </c>
      <c r="M190" s="27" t="s">
        <v>330</v>
      </c>
      <c r="N190" s="27" t="s">
        <v>490</v>
      </c>
      <c r="O190" s="28" t="s">
        <v>633</v>
      </c>
      <c r="P190" s="28" t="s">
        <v>620</v>
      </c>
    </row>
    <row r="191" spans="1:16">
      <c r="A191" s="15" t="str">
        <f t="shared" si="12"/>
        <v>IBVS 5676 </v>
      </c>
      <c r="B191" s="8" t="str">
        <f t="shared" si="13"/>
        <v>I</v>
      </c>
      <c r="C191" s="15">
        <f t="shared" si="14"/>
        <v>52981.472199999997</v>
      </c>
      <c r="D191" t="str">
        <f t="shared" si="15"/>
        <v>vis</v>
      </c>
      <c r="E191">
        <f>VLOOKUP(C191,Active!C$21:E$966,3,FALSE)</f>
        <v>1021.9991675818377</v>
      </c>
      <c r="F191" s="8" t="s">
        <v>57</v>
      </c>
      <c r="G191" t="str">
        <f t="shared" si="16"/>
        <v>52981.4722</v>
      </c>
      <c r="H191" s="15">
        <f t="shared" si="17"/>
        <v>1022</v>
      </c>
      <c r="I191" s="26" t="s">
        <v>684</v>
      </c>
      <c r="J191" s="27" t="s">
        <v>685</v>
      </c>
      <c r="K191" s="26" t="s">
        <v>686</v>
      </c>
      <c r="L191" s="26" t="s">
        <v>687</v>
      </c>
      <c r="M191" s="27" t="s">
        <v>286</v>
      </c>
      <c r="N191" s="27" t="s">
        <v>287</v>
      </c>
      <c r="O191" s="28" t="s">
        <v>688</v>
      </c>
      <c r="P191" s="29" t="s">
        <v>689</v>
      </c>
    </row>
    <row r="192" spans="1:16">
      <c r="A192" s="15" t="str">
        <f t="shared" si="12"/>
        <v> AOEB 11 </v>
      </c>
      <c r="B192" s="8" t="str">
        <f t="shared" si="13"/>
        <v>I</v>
      </c>
      <c r="C192" s="15">
        <f t="shared" si="14"/>
        <v>53035.600899999998</v>
      </c>
      <c r="D192" t="str">
        <f t="shared" si="15"/>
        <v>vis</v>
      </c>
      <c r="E192">
        <f>VLOOKUP(C192,Active!C$21:E$966,3,FALSE)</f>
        <v>1137.0009873014822</v>
      </c>
      <c r="F192" s="8" t="s">
        <v>57</v>
      </c>
      <c r="G192" t="str">
        <f t="shared" si="16"/>
        <v>53035.6009</v>
      </c>
      <c r="H192" s="15">
        <f t="shared" si="17"/>
        <v>1137</v>
      </c>
      <c r="I192" s="26" t="s">
        <v>690</v>
      </c>
      <c r="J192" s="27" t="s">
        <v>691</v>
      </c>
      <c r="K192" s="26" t="s">
        <v>692</v>
      </c>
      <c r="L192" s="26" t="s">
        <v>436</v>
      </c>
      <c r="M192" s="27" t="s">
        <v>330</v>
      </c>
      <c r="N192" s="27" t="s">
        <v>490</v>
      </c>
      <c r="O192" s="28" t="s">
        <v>145</v>
      </c>
      <c r="P192" s="28" t="s">
        <v>680</v>
      </c>
    </row>
    <row r="193" spans="1:16">
      <c r="A193" s="15" t="str">
        <f t="shared" si="12"/>
        <v> AOEB 11 </v>
      </c>
      <c r="B193" s="8" t="str">
        <f t="shared" si="13"/>
        <v>II</v>
      </c>
      <c r="C193" s="15">
        <f t="shared" si="14"/>
        <v>53314.948100000001</v>
      </c>
      <c r="D193" t="str">
        <f t="shared" si="15"/>
        <v>vis</v>
      </c>
      <c r="E193">
        <f>VLOOKUP(C193,Active!C$21:E$966,3,FALSE)</f>
        <v>1730.5019642986617</v>
      </c>
      <c r="F193" s="8" t="s">
        <v>57</v>
      </c>
      <c r="G193" t="str">
        <f t="shared" si="16"/>
        <v>53314.9481</v>
      </c>
      <c r="H193" s="15">
        <f t="shared" si="17"/>
        <v>1730.5</v>
      </c>
      <c r="I193" s="26" t="s">
        <v>693</v>
      </c>
      <c r="J193" s="27" t="s">
        <v>694</v>
      </c>
      <c r="K193" s="26" t="s">
        <v>695</v>
      </c>
      <c r="L193" s="26" t="s">
        <v>440</v>
      </c>
      <c r="M193" s="27" t="s">
        <v>330</v>
      </c>
      <c r="N193" s="27" t="s">
        <v>490</v>
      </c>
      <c r="O193" s="28" t="s">
        <v>145</v>
      </c>
      <c r="P193" s="28" t="s">
        <v>680</v>
      </c>
    </row>
    <row r="194" spans="1:16">
      <c r="A194" s="15" t="str">
        <f t="shared" si="12"/>
        <v> AOEB 11 </v>
      </c>
      <c r="B194" s="8" t="str">
        <f t="shared" si="13"/>
        <v>II</v>
      </c>
      <c r="C194" s="15">
        <f t="shared" si="14"/>
        <v>53323.890399999997</v>
      </c>
      <c r="D194" t="str">
        <f t="shared" si="15"/>
        <v>vis</v>
      </c>
      <c r="E194">
        <f>VLOOKUP(C194,Active!C$21:E$966,3,FALSE)</f>
        <v>1749.5007721857603</v>
      </c>
      <c r="F194" s="8" t="s">
        <v>57</v>
      </c>
      <c r="G194" t="str">
        <f t="shared" si="16"/>
        <v>53323.8904</v>
      </c>
      <c r="H194" s="15">
        <f t="shared" si="17"/>
        <v>1749.5</v>
      </c>
      <c r="I194" s="26" t="s">
        <v>696</v>
      </c>
      <c r="J194" s="27" t="s">
        <v>697</v>
      </c>
      <c r="K194" s="26" t="s">
        <v>698</v>
      </c>
      <c r="L194" s="26" t="s">
        <v>699</v>
      </c>
      <c r="M194" s="27" t="s">
        <v>330</v>
      </c>
      <c r="N194" s="27" t="s">
        <v>490</v>
      </c>
      <c r="O194" s="28" t="s">
        <v>145</v>
      </c>
      <c r="P194" s="28" t="s">
        <v>680</v>
      </c>
    </row>
    <row r="195" spans="1:16">
      <c r="A195" s="15" t="str">
        <f t="shared" si="12"/>
        <v> AOEB 11 </v>
      </c>
      <c r="B195" s="8" t="str">
        <f t="shared" si="13"/>
        <v>II</v>
      </c>
      <c r="C195" s="15">
        <f t="shared" si="14"/>
        <v>53368.603900000002</v>
      </c>
      <c r="D195" t="str">
        <f t="shared" si="15"/>
        <v>vis</v>
      </c>
      <c r="E195">
        <f>VLOOKUP(C195,Active!C$21:E$966,3,FALSE)</f>
        <v>1844.4990608207142</v>
      </c>
      <c r="F195" s="8" t="s">
        <v>57</v>
      </c>
      <c r="G195" t="str">
        <f t="shared" si="16"/>
        <v>53368.6039</v>
      </c>
      <c r="H195" s="15">
        <f t="shared" si="17"/>
        <v>1844.5</v>
      </c>
      <c r="I195" s="26" t="s">
        <v>700</v>
      </c>
      <c r="J195" s="27" t="s">
        <v>701</v>
      </c>
      <c r="K195" s="26" t="s">
        <v>702</v>
      </c>
      <c r="L195" s="26" t="s">
        <v>703</v>
      </c>
      <c r="M195" s="27" t="s">
        <v>330</v>
      </c>
      <c r="N195" s="27" t="s">
        <v>490</v>
      </c>
      <c r="O195" s="28" t="s">
        <v>663</v>
      </c>
      <c r="P195" s="28" t="s">
        <v>680</v>
      </c>
    </row>
    <row r="196" spans="1:16">
      <c r="A196" s="15" t="str">
        <f t="shared" si="12"/>
        <v>IBVS 5741 </v>
      </c>
      <c r="B196" s="8" t="str">
        <f t="shared" si="13"/>
        <v>I</v>
      </c>
      <c r="C196" s="15">
        <f t="shared" si="14"/>
        <v>53409.319600000003</v>
      </c>
      <c r="D196" t="str">
        <f t="shared" si="15"/>
        <v>vis</v>
      </c>
      <c r="E196">
        <f>VLOOKUP(C196,Active!C$21:E$966,3,FALSE)</f>
        <v>1931.0036247795585</v>
      </c>
      <c r="F196" s="8" t="s">
        <v>57</v>
      </c>
      <c r="G196" t="str">
        <f t="shared" si="16"/>
        <v>53409.3196</v>
      </c>
      <c r="H196" s="15">
        <f t="shared" si="17"/>
        <v>1931</v>
      </c>
      <c r="I196" s="26" t="s">
        <v>704</v>
      </c>
      <c r="J196" s="27" t="s">
        <v>705</v>
      </c>
      <c r="K196" s="26" t="s">
        <v>706</v>
      </c>
      <c r="L196" s="26" t="s">
        <v>428</v>
      </c>
      <c r="M196" s="27" t="s">
        <v>286</v>
      </c>
      <c r="N196" s="27" t="s">
        <v>287</v>
      </c>
      <c r="O196" s="28" t="s">
        <v>707</v>
      </c>
      <c r="P196" s="29" t="s">
        <v>708</v>
      </c>
    </row>
    <row r="197" spans="1:16">
      <c r="A197" s="15" t="str">
        <f t="shared" si="12"/>
        <v> AOEB 11 </v>
      </c>
      <c r="B197" s="8" t="str">
        <f t="shared" si="13"/>
        <v>II</v>
      </c>
      <c r="C197" s="15">
        <f t="shared" si="14"/>
        <v>53413.7883</v>
      </c>
      <c r="D197" t="str">
        <f t="shared" si="15"/>
        <v>vis</v>
      </c>
      <c r="E197">
        <f>VLOOKUP(C197,Active!C$21:E$966,3,FALSE)</f>
        <v>1940.497823453846</v>
      </c>
      <c r="F197" s="8" t="s">
        <v>57</v>
      </c>
      <c r="G197" t="str">
        <f t="shared" si="16"/>
        <v>53413.7883</v>
      </c>
      <c r="H197" s="15">
        <f t="shared" si="17"/>
        <v>1940.5</v>
      </c>
      <c r="I197" s="26" t="s">
        <v>709</v>
      </c>
      <c r="J197" s="27" t="s">
        <v>710</v>
      </c>
      <c r="K197" s="26" t="s">
        <v>711</v>
      </c>
      <c r="L197" s="26" t="s">
        <v>486</v>
      </c>
      <c r="M197" s="27" t="s">
        <v>330</v>
      </c>
      <c r="N197" s="27" t="s">
        <v>490</v>
      </c>
      <c r="O197" s="28" t="s">
        <v>145</v>
      </c>
      <c r="P197" s="28" t="s">
        <v>680</v>
      </c>
    </row>
    <row r="198" spans="1:16">
      <c r="A198" s="15" t="str">
        <f t="shared" si="12"/>
        <v> AOEB 11 </v>
      </c>
      <c r="B198" s="8" t="str">
        <f t="shared" si="13"/>
        <v>I</v>
      </c>
      <c r="C198" s="15">
        <f t="shared" si="14"/>
        <v>53435.6774</v>
      </c>
      <c r="D198" t="str">
        <f t="shared" si="15"/>
        <v>vis</v>
      </c>
      <c r="E198">
        <f>VLOOKUP(C198,Active!C$21:E$966,3,FALSE)</f>
        <v>1987.0033987221464</v>
      </c>
      <c r="F198" s="8" t="s">
        <v>57</v>
      </c>
      <c r="G198" t="str">
        <f t="shared" si="16"/>
        <v>53435.6774</v>
      </c>
      <c r="H198" s="15">
        <f t="shared" si="17"/>
        <v>1987</v>
      </c>
      <c r="I198" s="26" t="s">
        <v>712</v>
      </c>
      <c r="J198" s="27" t="s">
        <v>713</v>
      </c>
      <c r="K198" s="26" t="s">
        <v>714</v>
      </c>
      <c r="L198" s="26" t="s">
        <v>715</v>
      </c>
      <c r="M198" s="27" t="s">
        <v>330</v>
      </c>
      <c r="N198" s="27" t="s">
        <v>490</v>
      </c>
      <c r="O198" s="28" t="s">
        <v>145</v>
      </c>
      <c r="P198" s="28" t="s">
        <v>680</v>
      </c>
    </row>
    <row r="199" spans="1:16">
      <c r="A199" s="15" t="str">
        <f t="shared" si="12"/>
        <v>IBVS 5741 </v>
      </c>
      <c r="B199" s="8" t="str">
        <f t="shared" si="13"/>
        <v>II</v>
      </c>
      <c r="C199" s="15">
        <f t="shared" si="14"/>
        <v>53445.325700000001</v>
      </c>
      <c r="D199" t="str">
        <f t="shared" si="15"/>
        <v>vis</v>
      </c>
      <c r="E199">
        <f>VLOOKUP(C199,Active!C$21:E$966,3,FALSE)</f>
        <v>2007.5021739966514</v>
      </c>
      <c r="F199" s="8" t="s">
        <v>57</v>
      </c>
      <c r="G199" t="str">
        <f t="shared" si="16"/>
        <v>53445.3257</v>
      </c>
      <c r="H199" s="15">
        <f t="shared" si="17"/>
        <v>2007.5</v>
      </c>
      <c r="I199" s="26" t="s">
        <v>716</v>
      </c>
      <c r="J199" s="27" t="s">
        <v>717</v>
      </c>
      <c r="K199" s="26" t="s">
        <v>718</v>
      </c>
      <c r="L199" s="26" t="s">
        <v>719</v>
      </c>
      <c r="M199" s="27" t="s">
        <v>286</v>
      </c>
      <c r="N199" s="27" t="s">
        <v>287</v>
      </c>
      <c r="O199" s="28" t="s">
        <v>707</v>
      </c>
      <c r="P199" s="29" t="s">
        <v>708</v>
      </c>
    </row>
    <row r="200" spans="1:16">
      <c r="A200" s="15" t="str">
        <f t="shared" si="12"/>
        <v>IBVS 5741 </v>
      </c>
      <c r="B200" s="8" t="str">
        <f t="shared" si="13"/>
        <v>II</v>
      </c>
      <c r="C200" s="15">
        <f t="shared" si="14"/>
        <v>53674.545700000002</v>
      </c>
      <c r="D200" t="str">
        <f t="shared" si="15"/>
        <v>vis</v>
      </c>
      <c r="E200">
        <f>VLOOKUP(C200,Active!C$21:E$966,3,FALSE)</f>
        <v>2494.5029169691688</v>
      </c>
      <c r="F200" s="8" t="s">
        <v>57</v>
      </c>
      <c r="G200" t="str">
        <f t="shared" si="16"/>
        <v>53674.5457</v>
      </c>
      <c r="H200" s="15">
        <f t="shared" si="17"/>
        <v>2494.5</v>
      </c>
      <c r="I200" s="26" t="s">
        <v>720</v>
      </c>
      <c r="J200" s="27" t="s">
        <v>721</v>
      </c>
      <c r="K200" s="26" t="s">
        <v>722</v>
      </c>
      <c r="L200" s="26" t="s">
        <v>687</v>
      </c>
      <c r="M200" s="27" t="s">
        <v>286</v>
      </c>
      <c r="N200" s="27" t="s">
        <v>287</v>
      </c>
      <c r="O200" s="28" t="s">
        <v>707</v>
      </c>
      <c r="P200" s="29" t="s">
        <v>708</v>
      </c>
    </row>
    <row r="201" spans="1:16">
      <c r="A201" s="15" t="str">
        <f t="shared" si="12"/>
        <v> AOEB 11 </v>
      </c>
      <c r="B201" s="8" t="str">
        <f t="shared" si="13"/>
        <v>II</v>
      </c>
      <c r="C201" s="15">
        <f t="shared" si="14"/>
        <v>53735.734700000001</v>
      </c>
      <c r="D201" t="str">
        <f t="shared" si="15"/>
        <v>vis</v>
      </c>
      <c r="E201">
        <f>VLOOKUP(C201,Active!C$21:E$966,3,FALSE)</f>
        <v>2624.5050479426636</v>
      </c>
      <c r="F201" s="8" t="s">
        <v>57</v>
      </c>
      <c r="G201" t="str">
        <f t="shared" si="16"/>
        <v>53735.7347</v>
      </c>
      <c r="H201" s="15">
        <f t="shared" si="17"/>
        <v>2624.5</v>
      </c>
      <c r="I201" s="26" t="s">
        <v>723</v>
      </c>
      <c r="J201" s="27" t="s">
        <v>724</v>
      </c>
      <c r="K201" s="26" t="s">
        <v>725</v>
      </c>
      <c r="L201" s="26" t="s">
        <v>715</v>
      </c>
      <c r="M201" s="27" t="s">
        <v>330</v>
      </c>
      <c r="N201" s="27" t="s">
        <v>490</v>
      </c>
      <c r="O201" s="28" t="s">
        <v>550</v>
      </c>
      <c r="P201" s="28" t="s">
        <v>680</v>
      </c>
    </row>
    <row r="202" spans="1:16">
      <c r="A202" s="15" t="str">
        <f t="shared" si="12"/>
        <v> AOEB 11 </v>
      </c>
      <c r="B202" s="8" t="str">
        <f t="shared" si="13"/>
        <v>I</v>
      </c>
      <c r="C202" s="15">
        <f t="shared" si="14"/>
        <v>53763.738400000002</v>
      </c>
      <c r="D202" t="str">
        <f t="shared" si="15"/>
        <v>vis</v>
      </c>
      <c r="E202">
        <f>VLOOKUP(C202,Active!C$21:E$966,3,FALSE)</f>
        <v>2684.0017005296104</v>
      </c>
      <c r="F202" s="8" t="s">
        <v>57</v>
      </c>
      <c r="G202" t="str">
        <f t="shared" si="16"/>
        <v>53763.7384</v>
      </c>
      <c r="H202" s="15">
        <f t="shared" si="17"/>
        <v>2684</v>
      </c>
      <c r="I202" s="26" t="s">
        <v>726</v>
      </c>
      <c r="J202" s="27" t="s">
        <v>727</v>
      </c>
      <c r="K202" s="26" t="s">
        <v>728</v>
      </c>
      <c r="L202" s="26" t="s">
        <v>474</v>
      </c>
      <c r="M202" s="27" t="s">
        <v>330</v>
      </c>
      <c r="N202" s="27" t="s">
        <v>490</v>
      </c>
      <c r="O202" s="28" t="s">
        <v>145</v>
      </c>
      <c r="P202" s="28" t="s">
        <v>680</v>
      </c>
    </row>
    <row r="203" spans="1:16">
      <c r="A203" s="15" t="str">
        <f t="shared" ref="A203:A217" si="18">P203</f>
        <v> AOEB 12 </v>
      </c>
      <c r="B203" s="8" t="str">
        <f t="shared" ref="B203:B217" si="19">IF(H203=INT(H203),"I","II")</f>
        <v>II</v>
      </c>
      <c r="C203" s="15">
        <f t="shared" ref="C203:C217" si="20">1*G203</f>
        <v>54061.911899999999</v>
      </c>
      <c r="D203" t="str">
        <f t="shared" ref="D203:D217" si="21">VLOOKUP(F203,I$1:J$5,2,FALSE)</f>
        <v>vis</v>
      </c>
      <c r="E203">
        <f>VLOOKUP(C203,Active!C$21:E$966,3,FALSE)</f>
        <v>3317.5010288374092</v>
      </c>
      <c r="F203" s="8" t="s">
        <v>57</v>
      </c>
      <c r="G203" t="str">
        <f t="shared" ref="G203:G217" si="22">MID(I203,3,LEN(I203)-3)</f>
        <v>54061.9119</v>
      </c>
      <c r="H203" s="15">
        <f t="shared" ref="H203:H217" si="23">1*K203</f>
        <v>3317.5</v>
      </c>
      <c r="I203" s="26" t="s">
        <v>729</v>
      </c>
      <c r="J203" s="27" t="s">
        <v>730</v>
      </c>
      <c r="K203" s="26" t="s">
        <v>731</v>
      </c>
      <c r="L203" s="26" t="s">
        <v>562</v>
      </c>
      <c r="M203" s="27" t="s">
        <v>330</v>
      </c>
      <c r="N203" s="27" t="s">
        <v>490</v>
      </c>
      <c r="O203" s="28" t="s">
        <v>145</v>
      </c>
      <c r="P203" s="28" t="s">
        <v>732</v>
      </c>
    </row>
    <row r="204" spans="1:16">
      <c r="A204" s="15" t="str">
        <f t="shared" si="18"/>
        <v> AOEB 12 </v>
      </c>
      <c r="B204" s="8" t="str">
        <f t="shared" si="19"/>
        <v>II</v>
      </c>
      <c r="C204" s="15">
        <f t="shared" si="20"/>
        <v>54105.685599999997</v>
      </c>
      <c r="D204" t="str">
        <f t="shared" si="21"/>
        <v>vis</v>
      </c>
      <c r="E204">
        <f>VLOOKUP(C204,Active!C$21:E$966,3,FALSE)</f>
        <v>3410.5026186753598</v>
      </c>
      <c r="F204" s="8" t="s">
        <v>57</v>
      </c>
      <c r="G204" t="str">
        <f t="shared" si="22"/>
        <v>54105.6856</v>
      </c>
      <c r="H204" s="15">
        <f t="shared" si="23"/>
        <v>3410.5</v>
      </c>
      <c r="I204" s="26" t="s">
        <v>733</v>
      </c>
      <c r="J204" s="27" t="s">
        <v>734</v>
      </c>
      <c r="K204" s="26" t="s">
        <v>735</v>
      </c>
      <c r="L204" s="26" t="s">
        <v>480</v>
      </c>
      <c r="M204" s="27" t="s">
        <v>330</v>
      </c>
      <c r="N204" s="27" t="s">
        <v>490</v>
      </c>
      <c r="O204" s="28" t="s">
        <v>550</v>
      </c>
      <c r="P204" s="28" t="s">
        <v>732</v>
      </c>
    </row>
    <row r="205" spans="1:16">
      <c r="A205" s="15" t="str">
        <f t="shared" si="18"/>
        <v> AOEB 12 </v>
      </c>
      <c r="B205" s="8" t="str">
        <f t="shared" si="19"/>
        <v>II</v>
      </c>
      <c r="C205" s="15">
        <f t="shared" si="20"/>
        <v>54107.567799999997</v>
      </c>
      <c r="D205" t="str">
        <f t="shared" si="21"/>
        <v>vis</v>
      </c>
      <c r="E205">
        <f>VLOOKUP(C205,Active!C$21:E$966,3,FALSE)</f>
        <v>3414.5015402285526</v>
      </c>
      <c r="F205" s="8" t="s">
        <v>57</v>
      </c>
      <c r="G205" t="str">
        <f t="shared" si="22"/>
        <v>54107.5678</v>
      </c>
      <c r="H205" s="15">
        <f t="shared" si="23"/>
        <v>3414.5</v>
      </c>
      <c r="I205" s="26" t="s">
        <v>736</v>
      </c>
      <c r="J205" s="27" t="s">
        <v>737</v>
      </c>
      <c r="K205" s="26" t="s">
        <v>738</v>
      </c>
      <c r="L205" s="26" t="s">
        <v>486</v>
      </c>
      <c r="M205" s="27" t="s">
        <v>330</v>
      </c>
      <c r="N205" s="27" t="s">
        <v>490</v>
      </c>
      <c r="O205" s="28" t="s">
        <v>145</v>
      </c>
      <c r="P205" s="28" t="s">
        <v>732</v>
      </c>
    </row>
    <row r="206" spans="1:16">
      <c r="A206" s="15" t="str">
        <f t="shared" si="18"/>
        <v> AOEB 12 </v>
      </c>
      <c r="B206" s="8" t="str">
        <f t="shared" si="19"/>
        <v>I</v>
      </c>
      <c r="C206" s="15">
        <f t="shared" si="20"/>
        <v>54107.8033</v>
      </c>
      <c r="D206" t="str">
        <f t="shared" si="21"/>
        <v>vis</v>
      </c>
      <c r="E206">
        <f>VLOOKUP(C206,Active!C$21:E$966,3,FALSE)</f>
        <v>3415.001883457639</v>
      </c>
      <c r="F206" s="8" t="s">
        <v>57</v>
      </c>
      <c r="G206" t="str">
        <f t="shared" si="22"/>
        <v>54107.8033</v>
      </c>
      <c r="H206" s="15">
        <f t="shared" si="23"/>
        <v>3415</v>
      </c>
      <c r="I206" s="26" t="s">
        <v>739</v>
      </c>
      <c r="J206" s="27" t="s">
        <v>740</v>
      </c>
      <c r="K206" s="26" t="s">
        <v>741</v>
      </c>
      <c r="L206" s="26" t="s">
        <v>554</v>
      </c>
      <c r="M206" s="27" t="s">
        <v>330</v>
      </c>
      <c r="N206" s="27" t="s">
        <v>490</v>
      </c>
      <c r="O206" s="28" t="s">
        <v>145</v>
      </c>
      <c r="P206" s="28" t="s">
        <v>732</v>
      </c>
    </row>
    <row r="207" spans="1:16">
      <c r="A207" s="15" t="str">
        <f t="shared" si="18"/>
        <v>VSB 46 </v>
      </c>
      <c r="B207" s="8" t="str">
        <f t="shared" si="19"/>
        <v>I</v>
      </c>
      <c r="C207" s="15">
        <f t="shared" si="20"/>
        <v>54143.105100000001</v>
      </c>
      <c r="D207" t="str">
        <f t="shared" si="21"/>
        <v>vis</v>
      </c>
      <c r="E207">
        <f>VLOOKUP(C207,Active!C$21:E$966,3,FALSE)</f>
        <v>3490.0040771068307</v>
      </c>
      <c r="F207" s="8" t="s">
        <v>57</v>
      </c>
      <c r="G207" t="str">
        <f t="shared" si="22"/>
        <v>54143.1051</v>
      </c>
      <c r="H207" s="15">
        <f t="shared" si="23"/>
        <v>3490</v>
      </c>
      <c r="I207" s="26" t="s">
        <v>742</v>
      </c>
      <c r="J207" s="27" t="s">
        <v>743</v>
      </c>
      <c r="K207" s="26" t="s">
        <v>744</v>
      </c>
      <c r="L207" s="26" t="s">
        <v>447</v>
      </c>
      <c r="M207" s="27" t="s">
        <v>330</v>
      </c>
      <c r="N207" s="27" t="s">
        <v>745</v>
      </c>
      <c r="O207" s="28" t="s">
        <v>746</v>
      </c>
      <c r="P207" s="29" t="s">
        <v>747</v>
      </c>
    </row>
    <row r="208" spans="1:16">
      <c r="A208" s="15" t="str">
        <f t="shared" si="18"/>
        <v> AOEB 12 </v>
      </c>
      <c r="B208" s="8" t="str">
        <f t="shared" si="19"/>
        <v>I</v>
      </c>
      <c r="C208" s="15">
        <f t="shared" si="20"/>
        <v>54165.697800000002</v>
      </c>
      <c r="D208" t="str">
        <f t="shared" si="21"/>
        <v>vis</v>
      </c>
      <c r="E208">
        <f>VLOOKUP(C208,Active!C$21:E$966,3,FALSE)</f>
        <v>3538.0045207232497</v>
      </c>
      <c r="F208" s="8" t="s">
        <v>57</v>
      </c>
      <c r="G208" t="str">
        <f t="shared" si="22"/>
        <v>54165.6978</v>
      </c>
      <c r="H208" s="15">
        <f t="shared" si="23"/>
        <v>3538</v>
      </c>
      <c r="I208" s="26" t="s">
        <v>748</v>
      </c>
      <c r="J208" s="27" t="s">
        <v>749</v>
      </c>
      <c r="K208" s="26" t="s">
        <v>750</v>
      </c>
      <c r="L208" s="26" t="s">
        <v>371</v>
      </c>
      <c r="M208" s="27" t="s">
        <v>330</v>
      </c>
      <c r="N208" s="27" t="s">
        <v>490</v>
      </c>
      <c r="O208" s="28" t="s">
        <v>510</v>
      </c>
      <c r="P208" s="28" t="s">
        <v>732</v>
      </c>
    </row>
    <row r="209" spans="1:16">
      <c r="A209" s="15" t="str">
        <f t="shared" si="18"/>
        <v> AOEB 12 </v>
      </c>
      <c r="B209" s="8" t="str">
        <f t="shared" si="19"/>
        <v>II</v>
      </c>
      <c r="C209" s="15">
        <f t="shared" si="20"/>
        <v>54179.582300000002</v>
      </c>
      <c r="D209" t="str">
        <f t="shared" si="21"/>
        <v>vis</v>
      </c>
      <c r="E209">
        <f>VLOOKUP(C209,Active!C$21:E$966,3,FALSE)</f>
        <v>3567.5035252420612</v>
      </c>
      <c r="F209" s="8" t="s">
        <v>57</v>
      </c>
      <c r="G209" t="str">
        <f t="shared" si="22"/>
        <v>54179.5823</v>
      </c>
      <c r="H209" s="15">
        <f t="shared" si="23"/>
        <v>3567.5</v>
      </c>
      <c r="I209" s="26" t="s">
        <v>751</v>
      </c>
      <c r="J209" s="27" t="s">
        <v>752</v>
      </c>
      <c r="K209" s="26" t="s">
        <v>753</v>
      </c>
      <c r="L209" s="26" t="s">
        <v>607</v>
      </c>
      <c r="M209" s="27" t="s">
        <v>330</v>
      </c>
      <c r="N209" s="27" t="s">
        <v>490</v>
      </c>
      <c r="O209" s="28" t="s">
        <v>145</v>
      </c>
      <c r="P209" s="28" t="s">
        <v>732</v>
      </c>
    </row>
    <row r="210" spans="1:16">
      <c r="A210" s="15" t="str">
        <f t="shared" si="18"/>
        <v> AOEB 12 </v>
      </c>
      <c r="B210" s="8" t="str">
        <f t="shared" si="19"/>
        <v>II</v>
      </c>
      <c r="C210" s="15">
        <f t="shared" si="20"/>
        <v>54185.702299999997</v>
      </c>
      <c r="D210" t="str">
        <f t="shared" si="21"/>
        <v>vis</v>
      </c>
      <c r="E210">
        <f>VLOOKUP(C210,Active!C$21:E$966,3,FALSE)</f>
        <v>3580.5060753990701</v>
      </c>
      <c r="F210" s="8" t="s">
        <v>57</v>
      </c>
      <c r="G210" t="str">
        <f t="shared" si="22"/>
        <v>54185.7023</v>
      </c>
      <c r="H210" s="15">
        <f t="shared" si="23"/>
        <v>3580.5</v>
      </c>
      <c r="I210" s="26" t="s">
        <v>754</v>
      </c>
      <c r="J210" s="27" t="s">
        <v>755</v>
      </c>
      <c r="K210" s="26" t="s">
        <v>756</v>
      </c>
      <c r="L210" s="26" t="s">
        <v>719</v>
      </c>
      <c r="M210" s="27" t="s">
        <v>330</v>
      </c>
      <c r="N210" s="27" t="s">
        <v>490</v>
      </c>
      <c r="O210" s="28" t="s">
        <v>510</v>
      </c>
      <c r="P210" s="28" t="s">
        <v>732</v>
      </c>
    </row>
    <row r="211" spans="1:16">
      <c r="A211" s="15" t="str">
        <f t="shared" si="18"/>
        <v>VSB 50 </v>
      </c>
      <c r="B211" s="8" t="str">
        <f t="shared" si="19"/>
        <v>II</v>
      </c>
      <c r="C211" s="15">
        <f t="shared" si="20"/>
        <v>54846.062899999997</v>
      </c>
      <c r="D211" t="str">
        <f t="shared" si="21"/>
        <v>vis</v>
      </c>
      <c r="E211">
        <f>VLOOKUP(C211,Active!C$21:E$966,3,FALSE)</f>
        <v>4983.5080072975761</v>
      </c>
      <c r="F211" s="8" t="s">
        <v>57</v>
      </c>
      <c r="G211" t="str">
        <f t="shared" si="22"/>
        <v>54846.0629</v>
      </c>
      <c r="H211" s="15">
        <f t="shared" si="23"/>
        <v>4983.5</v>
      </c>
      <c r="I211" s="26" t="s">
        <v>757</v>
      </c>
      <c r="J211" s="27" t="s">
        <v>758</v>
      </c>
      <c r="K211" s="26" t="s">
        <v>759</v>
      </c>
      <c r="L211" s="26" t="s">
        <v>576</v>
      </c>
      <c r="M211" s="27" t="s">
        <v>330</v>
      </c>
      <c r="N211" s="27" t="s">
        <v>745</v>
      </c>
      <c r="O211" s="28" t="s">
        <v>746</v>
      </c>
      <c r="P211" s="29" t="s">
        <v>760</v>
      </c>
    </row>
    <row r="212" spans="1:16">
      <c r="A212" s="15" t="str">
        <f t="shared" si="18"/>
        <v>OEJV 0137 </v>
      </c>
      <c r="B212" s="8" t="str">
        <f t="shared" si="19"/>
        <v>I</v>
      </c>
      <c r="C212" s="15">
        <f t="shared" si="20"/>
        <v>55181.420899999997</v>
      </c>
      <c r="D212" t="str">
        <f t="shared" si="21"/>
        <v>vis</v>
      </c>
      <c r="E212">
        <f>VLOOKUP(C212,Active!C$21:E$966,3,FALSE)</f>
        <v>5696.0095131076132</v>
      </c>
      <c r="F212" s="8" t="s">
        <v>57</v>
      </c>
      <c r="G212" t="str">
        <f t="shared" si="22"/>
        <v>55181.4209</v>
      </c>
      <c r="H212" s="15">
        <f t="shared" si="23"/>
        <v>5696</v>
      </c>
      <c r="I212" s="26" t="s">
        <v>761</v>
      </c>
      <c r="J212" s="27" t="s">
        <v>762</v>
      </c>
      <c r="K212" s="26" t="s">
        <v>763</v>
      </c>
      <c r="L212" s="26" t="s">
        <v>474</v>
      </c>
      <c r="M212" s="27" t="s">
        <v>330</v>
      </c>
      <c r="N212" s="27" t="s">
        <v>49</v>
      </c>
      <c r="O212" s="28" t="s">
        <v>764</v>
      </c>
      <c r="P212" s="29" t="s">
        <v>765</v>
      </c>
    </row>
    <row r="213" spans="1:16">
      <c r="A213" s="15" t="str">
        <f t="shared" si="18"/>
        <v> JAAVSO 41;122 </v>
      </c>
      <c r="B213" s="8" t="str">
        <f t="shared" si="19"/>
        <v>I</v>
      </c>
      <c r="C213" s="15">
        <f t="shared" si="20"/>
        <v>55964.629500000003</v>
      </c>
      <c r="D213" t="str">
        <f t="shared" si="21"/>
        <v>vis</v>
      </c>
      <c r="E213">
        <f>VLOOKUP(C213,Active!C$21:E$966,3,FALSE)</f>
        <v>7360.0142688115902</v>
      </c>
      <c r="F213" s="8" t="s">
        <v>57</v>
      </c>
      <c r="G213" t="str">
        <f t="shared" si="22"/>
        <v>55964.6295</v>
      </c>
      <c r="H213" s="15">
        <f t="shared" si="23"/>
        <v>7360</v>
      </c>
      <c r="I213" s="26" t="s">
        <v>766</v>
      </c>
      <c r="J213" s="27" t="s">
        <v>767</v>
      </c>
      <c r="K213" s="26" t="s">
        <v>768</v>
      </c>
      <c r="L213" s="26" t="s">
        <v>371</v>
      </c>
      <c r="M213" s="27" t="s">
        <v>330</v>
      </c>
      <c r="N213" s="27" t="s">
        <v>57</v>
      </c>
      <c r="O213" s="28" t="s">
        <v>145</v>
      </c>
      <c r="P213" s="28" t="s">
        <v>587</v>
      </c>
    </row>
    <row r="214" spans="1:16">
      <c r="A214" s="15" t="str">
        <f t="shared" si="18"/>
        <v> JAAVSO 41;122 </v>
      </c>
      <c r="B214" s="8" t="str">
        <f t="shared" si="19"/>
        <v>I</v>
      </c>
      <c r="C214" s="15">
        <f t="shared" si="20"/>
        <v>56217.853900000002</v>
      </c>
      <c r="D214" t="str">
        <f t="shared" si="21"/>
        <v>vis</v>
      </c>
      <c r="E214">
        <f>VLOOKUP(C214,Active!C$21:E$966,3,FALSE)</f>
        <v>7898.0147527953995</v>
      </c>
      <c r="F214" s="8" t="s">
        <v>57</v>
      </c>
      <c r="G214" t="str">
        <f t="shared" si="22"/>
        <v>56217.8539</v>
      </c>
      <c r="H214" s="15">
        <f t="shared" si="23"/>
        <v>7898</v>
      </c>
      <c r="I214" s="26" t="s">
        <v>769</v>
      </c>
      <c r="J214" s="27" t="s">
        <v>770</v>
      </c>
      <c r="K214" s="26" t="s">
        <v>771</v>
      </c>
      <c r="L214" s="26" t="s">
        <v>572</v>
      </c>
      <c r="M214" s="27" t="s">
        <v>330</v>
      </c>
      <c r="N214" s="27" t="s">
        <v>57</v>
      </c>
      <c r="O214" s="28" t="s">
        <v>539</v>
      </c>
      <c r="P214" s="28" t="s">
        <v>587</v>
      </c>
    </row>
    <row r="215" spans="1:16">
      <c r="A215" s="15" t="str">
        <f t="shared" si="18"/>
        <v> JAAVSO 41;122 </v>
      </c>
      <c r="B215" s="8" t="str">
        <f t="shared" si="19"/>
        <v>II</v>
      </c>
      <c r="C215" s="15">
        <f t="shared" si="20"/>
        <v>56221.853499999997</v>
      </c>
      <c r="D215" t="str">
        <f t="shared" si="21"/>
        <v>vis</v>
      </c>
      <c r="E215">
        <f>VLOOKUP(C215,Active!C$21:E$966,3,FALSE)</f>
        <v>7906.5123017509477</v>
      </c>
      <c r="F215" s="8" t="s">
        <v>57</v>
      </c>
      <c r="G215" t="str">
        <f t="shared" si="22"/>
        <v>56221.8535</v>
      </c>
      <c r="H215" s="15">
        <f t="shared" si="23"/>
        <v>7906.5</v>
      </c>
      <c r="I215" s="26" t="s">
        <v>772</v>
      </c>
      <c r="J215" s="27" t="s">
        <v>773</v>
      </c>
      <c r="K215" s="26" t="s">
        <v>774</v>
      </c>
      <c r="L215" s="26" t="s">
        <v>549</v>
      </c>
      <c r="M215" s="27" t="s">
        <v>330</v>
      </c>
      <c r="N215" s="27" t="s">
        <v>57</v>
      </c>
      <c r="O215" s="28" t="s">
        <v>539</v>
      </c>
      <c r="P215" s="28" t="s">
        <v>587</v>
      </c>
    </row>
    <row r="216" spans="1:16">
      <c r="A216" s="15" t="str">
        <f t="shared" si="18"/>
        <v> JAAVSO 43-1 </v>
      </c>
      <c r="B216" s="8" t="str">
        <f t="shared" si="19"/>
        <v>I</v>
      </c>
      <c r="C216" s="15">
        <f t="shared" si="20"/>
        <v>56272.921799999996</v>
      </c>
      <c r="D216" t="str">
        <f t="shared" si="21"/>
        <v>vis</v>
      </c>
      <c r="E216">
        <f>VLOOKUP(C216,Active!C$21:E$966,3,FALSE)</f>
        <v>8015.011996552199</v>
      </c>
      <c r="F216" s="8" t="s">
        <v>57</v>
      </c>
      <c r="G216" t="str">
        <f t="shared" si="22"/>
        <v>56272.9218</v>
      </c>
      <c r="H216" s="15">
        <f t="shared" si="23"/>
        <v>8015</v>
      </c>
      <c r="I216" s="26" t="s">
        <v>775</v>
      </c>
      <c r="J216" s="27" t="s">
        <v>776</v>
      </c>
      <c r="K216" s="26" t="s">
        <v>777</v>
      </c>
      <c r="L216" s="26" t="s">
        <v>470</v>
      </c>
      <c r="M216" s="27" t="s">
        <v>330</v>
      </c>
      <c r="N216" s="27" t="s">
        <v>57</v>
      </c>
      <c r="O216" s="28" t="s">
        <v>778</v>
      </c>
      <c r="P216" s="28" t="s">
        <v>779</v>
      </c>
    </row>
    <row r="217" spans="1:16">
      <c r="A217" s="15" t="str">
        <f t="shared" si="18"/>
        <v> JAAVSO 43-1 </v>
      </c>
      <c r="B217" s="8" t="str">
        <f t="shared" si="19"/>
        <v>I</v>
      </c>
      <c r="C217" s="15">
        <f t="shared" si="20"/>
        <v>56956.817499999997</v>
      </c>
      <c r="D217" t="str">
        <f t="shared" si="21"/>
        <v>vis</v>
      </c>
      <c r="E217">
        <f>VLOOKUP(C217,Active!C$21:E$966,3,FALSE)</f>
        <v>9468.0165948233298</v>
      </c>
      <c r="F217" s="8" t="s">
        <v>57</v>
      </c>
      <c r="G217" t="str">
        <f t="shared" si="22"/>
        <v>56956.8175</v>
      </c>
      <c r="H217" s="15">
        <f t="shared" si="23"/>
        <v>9468</v>
      </c>
      <c r="I217" s="26" t="s">
        <v>780</v>
      </c>
      <c r="J217" s="27" t="s">
        <v>781</v>
      </c>
      <c r="K217" s="26" t="s">
        <v>782</v>
      </c>
      <c r="L217" s="26" t="s">
        <v>603</v>
      </c>
      <c r="M217" s="27" t="s">
        <v>330</v>
      </c>
      <c r="N217" s="27" t="s">
        <v>57</v>
      </c>
      <c r="O217" s="28" t="s">
        <v>783</v>
      </c>
      <c r="P217" s="28" t="s">
        <v>779</v>
      </c>
    </row>
  </sheetData>
  <sheetProtection selectLockedCells="1" selectUnlockedCells="1"/>
  <hyperlinks>
    <hyperlink ref="P88" r:id="rId1" xr:uid="{00000000-0004-0000-0200-000000000000}"/>
    <hyperlink ref="P89" r:id="rId2" xr:uid="{00000000-0004-0000-0200-000001000000}"/>
    <hyperlink ref="P90" r:id="rId3" xr:uid="{00000000-0004-0000-0200-000002000000}"/>
    <hyperlink ref="P91" r:id="rId4" xr:uid="{00000000-0004-0000-0200-000003000000}"/>
    <hyperlink ref="P92" r:id="rId5" xr:uid="{00000000-0004-0000-0200-000004000000}"/>
    <hyperlink ref="P94" r:id="rId6" xr:uid="{00000000-0004-0000-0200-000005000000}"/>
    <hyperlink ref="P95" r:id="rId7" xr:uid="{00000000-0004-0000-0200-000006000000}"/>
    <hyperlink ref="P96" r:id="rId8" xr:uid="{00000000-0004-0000-0200-000007000000}"/>
    <hyperlink ref="P97" r:id="rId9" xr:uid="{00000000-0004-0000-0200-000008000000}"/>
    <hyperlink ref="P98" r:id="rId10" xr:uid="{00000000-0004-0000-0200-000009000000}"/>
    <hyperlink ref="P99" r:id="rId11" xr:uid="{00000000-0004-0000-0200-00000A000000}"/>
    <hyperlink ref="P102" r:id="rId12" xr:uid="{00000000-0004-0000-0200-00000B000000}"/>
    <hyperlink ref="P103" r:id="rId13" xr:uid="{00000000-0004-0000-0200-00000C000000}"/>
    <hyperlink ref="P104" r:id="rId14" xr:uid="{00000000-0004-0000-0200-00000D000000}"/>
    <hyperlink ref="P105" r:id="rId15" xr:uid="{00000000-0004-0000-0200-00000E000000}"/>
    <hyperlink ref="P106" r:id="rId16" xr:uid="{00000000-0004-0000-0200-00000F000000}"/>
    <hyperlink ref="P108" r:id="rId17" xr:uid="{00000000-0004-0000-0200-000010000000}"/>
    <hyperlink ref="P109" r:id="rId18" xr:uid="{00000000-0004-0000-0200-000011000000}"/>
    <hyperlink ref="P110" r:id="rId19" xr:uid="{00000000-0004-0000-0200-000012000000}"/>
    <hyperlink ref="P111" r:id="rId20" xr:uid="{00000000-0004-0000-0200-000013000000}"/>
    <hyperlink ref="P112" r:id="rId21" xr:uid="{00000000-0004-0000-0200-000014000000}"/>
    <hyperlink ref="P113" r:id="rId22" xr:uid="{00000000-0004-0000-0200-000015000000}"/>
    <hyperlink ref="P114" r:id="rId23" xr:uid="{00000000-0004-0000-0200-000016000000}"/>
    <hyperlink ref="P115" r:id="rId24" xr:uid="{00000000-0004-0000-0200-000017000000}"/>
    <hyperlink ref="P116" r:id="rId25" xr:uid="{00000000-0004-0000-0200-000018000000}"/>
    <hyperlink ref="P117" r:id="rId26" xr:uid="{00000000-0004-0000-0200-000019000000}"/>
    <hyperlink ref="P118" r:id="rId27" xr:uid="{00000000-0004-0000-0200-00001A000000}"/>
    <hyperlink ref="P119" r:id="rId28" xr:uid="{00000000-0004-0000-0200-00001B000000}"/>
    <hyperlink ref="P120" r:id="rId29" xr:uid="{00000000-0004-0000-0200-00001C000000}"/>
    <hyperlink ref="P121" r:id="rId30" xr:uid="{00000000-0004-0000-0200-00001D000000}"/>
    <hyperlink ref="P122" r:id="rId31" xr:uid="{00000000-0004-0000-0200-00001E000000}"/>
    <hyperlink ref="P123" r:id="rId32" xr:uid="{00000000-0004-0000-0200-00001F000000}"/>
    <hyperlink ref="P124" r:id="rId33" xr:uid="{00000000-0004-0000-0200-000020000000}"/>
    <hyperlink ref="P125" r:id="rId34" xr:uid="{00000000-0004-0000-0200-000021000000}"/>
    <hyperlink ref="P126" r:id="rId35" xr:uid="{00000000-0004-0000-0200-000022000000}"/>
    <hyperlink ref="P127" r:id="rId36" xr:uid="{00000000-0004-0000-0200-000023000000}"/>
    <hyperlink ref="P128" r:id="rId37" xr:uid="{00000000-0004-0000-0200-000024000000}"/>
    <hyperlink ref="P129" r:id="rId38" xr:uid="{00000000-0004-0000-0200-000025000000}"/>
    <hyperlink ref="P130" r:id="rId39" xr:uid="{00000000-0004-0000-0200-000026000000}"/>
    <hyperlink ref="P131" r:id="rId40" xr:uid="{00000000-0004-0000-0200-000027000000}"/>
    <hyperlink ref="P132" r:id="rId41" xr:uid="{00000000-0004-0000-0200-000028000000}"/>
    <hyperlink ref="P133" r:id="rId42" xr:uid="{00000000-0004-0000-0200-000029000000}"/>
    <hyperlink ref="P134" r:id="rId43" xr:uid="{00000000-0004-0000-0200-00002A000000}"/>
    <hyperlink ref="P135" r:id="rId44" xr:uid="{00000000-0004-0000-0200-00002B000000}"/>
    <hyperlink ref="P136" r:id="rId45" xr:uid="{00000000-0004-0000-0200-00002C000000}"/>
    <hyperlink ref="P137" r:id="rId46" xr:uid="{00000000-0004-0000-0200-00002D000000}"/>
    <hyperlink ref="P138" r:id="rId47" xr:uid="{00000000-0004-0000-0200-00002E000000}"/>
    <hyperlink ref="P139" r:id="rId48" xr:uid="{00000000-0004-0000-0200-00002F000000}"/>
    <hyperlink ref="P140" r:id="rId49" xr:uid="{00000000-0004-0000-0200-000030000000}"/>
    <hyperlink ref="P141" r:id="rId50" xr:uid="{00000000-0004-0000-0200-000031000000}"/>
    <hyperlink ref="P142" r:id="rId51" xr:uid="{00000000-0004-0000-0200-000032000000}"/>
    <hyperlink ref="P143" r:id="rId52" xr:uid="{00000000-0004-0000-0200-000033000000}"/>
    <hyperlink ref="P144" r:id="rId53" xr:uid="{00000000-0004-0000-0200-000034000000}"/>
    <hyperlink ref="P145" r:id="rId54" xr:uid="{00000000-0004-0000-0200-000035000000}"/>
    <hyperlink ref="P146" r:id="rId55" xr:uid="{00000000-0004-0000-0200-000036000000}"/>
    <hyperlink ref="P147" r:id="rId56" xr:uid="{00000000-0004-0000-0200-000037000000}"/>
    <hyperlink ref="P148" r:id="rId57" xr:uid="{00000000-0004-0000-0200-000038000000}"/>
    <hyperlink ref="P158" r:id="rId58" xr:uid="{00000000-0004-0000-0200-000039000000}"/>
    <hyperlink ref="P160" r:id="rId59" xr:uid="{00000000-0004-0000-0200-00003A000000}"/>
    <hyperlink ref="P163" r:id="rId60" xr:uid="{00000000-0004-0000-0200-00003B000000}"/>
    <hyperlink ref="P170" r:id="rId61" xr:uid="{00000000-0004-0000-0200-00003C000000}"/>
    <hyperlink ref="P191" r:id="rId62" xr:uid="{00000000-0004-0000-0200-00003D000000}"/>
    <hyperlink ref="P196" r:id="rId63" xr:uid="{00000000-0004-0000-0200-00003E000000}"/>
    <hyperlink ref="P199" r:id="rId64" xr:uid="{00000000-0004-0000-0200-00003F000000}"/>
    <hyperlink ref="P200" r:id="rId65" xr:uid="{00000000-0004-0000-0200-000040000000}"/>
    <hyperlink ref="P207" r:id="rId66" xr:uid="{00000000-0004-0000-0200-000041000000}"/>
    <hyperlink ref="P211" r:id="rId67" xr:uid="{00000000-0004-0000-0200-000042000000}"/>
    <hyperlink ref="P212" r:id="rId68" xr:uid="{00000000-0004-0000-0200-000043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2022-03-30T04:53:32Z</dcterms:created>
  <dcterms:modified xsi:type="dcterms:W3CDTF">2024-09-28T05:45:07Z</dcterms:modified>
</cp:coreProperties>
</file>