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B2E9146-8CD3-467F-8D78-4BBF8A26012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D9" i="1"/>
  <c r="E21" i="1"/>
  <c r="F21" i="1"/>
  <c r="G21" i="1"/>
  <c r="I21" i="1"/>
  <c r="E9" i="1"/>
  <c r="F16" i="1"/>
  <c r="C17" i="1"/>
  <c r="Q21" i="1"/>
  <c r="C12" i="1"/>
  <c r="C11" i="1"/>
  <c r="C15" i="1" l="1"/>
  <c r="F18" i="1" s="1"/>
  <c r="O21" i="1"/>
  <c r="O22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<sst xmlns="http://schemas.openxmlformats.org/spreadsheetml/2006/main" count="59" uniqueCount="53">
  <si>
    <t>VSB-66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</si>
  <si>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</si>
  <si>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</si>
  <si>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</si>
  <si>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</si>
  <si>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</si>
  <si>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</si>
  <si>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</si>
  <si>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</si>
  <si>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</si>
  <si>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</si>
  <si>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</si>
  <si>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</si>
  <si>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</si>
  <si>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</si>
  <si>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</si>
  <si>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</si>
  <si>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</si>
  <si>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</si>
  <si>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</si>
  <si>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</si>
  <si>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</si>
  <si>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</si>
  <si>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</si>
  <si>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</si>
  <si>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</si>
  <si>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</si>
  <si>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</si>
  <si>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</si>
  <si>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</si>
  <si>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</si>
  <si>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</si>
  <si>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</si>
  <si>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</si>
  <si>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</si>
  <si>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</si>
  <si>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</si>
  <si>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</si>
  <si>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</si>
  <si>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</si>
  <si>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</si>
  <si>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</si>
  <si>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</si>
  <si>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</si>
  <si>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V0664 Ori</t>
  </si>
  <si>
    <t>2019G</t>
  </si>
  <si>
    <t>G0715-1303</t>
  </si>
  <si>
    <t>EA</t>
  </si>
  <si>
    <t>pr_</t>
  </si>
  <si>
    <t>V0664 Ori / GSC 0715-1303</t>
  </si>
  <si>
    <t>as of 2019-07-07</t>
  </si>
  <si>
    <t>GCVS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</si>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</sst>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12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V0664 Ori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150375939849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12421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5B-4253-BF81-2976C5CE3D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12421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5B-4253-BF81-2976C5CE3D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12421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5B-4253-BF81-2976C5CE3D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12421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-1.66999977955129E-3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5B-4253-BF81-2976C5CE3D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12421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5B-4253-BF81-2976C5CE3D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12421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5B-4253-BF81-2976C5CE3D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12421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5B-4253-BF81-2976C5CE3D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12421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-1.66999977955129E-3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5B-4253-BF81-2976C5CE3DE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12421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5B-4253-BF81-2976C5CE3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660472"/>
        <c:axId val="1"/>
      </c:scatterChart>
      <c:valAx>
        <c:axId val="767660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660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5BB5FB1-1A95-70CB-5B78-1D6C05AFE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9" t="s">
        <v>44</v>
      </c>
      <c r="G1" s="4" t="s">
        <v>45</v>
      </c>
      <c r="H1" s="5"/>
      <c r="I1" s="10" t="s">
        <v>46</v>
      </c>
      <c r="J1" s="11" t="s">
        <v>44</v>
      </c>
      <c r="K1" s="12">
        <v>5.4748000000000001</v>
      </c>
      <c r="L1" s="7">
        <v>7.3320999999999996</v>
      </c>
      <c r="M1" s="8">
        <v>30433.339999999851</v>
      </c>
      <c r="N1" s="8">
        <v>2.2355700000000001</v>
      </c>
      <c r="O1" s="6" t="s">
        <v>47</v>
      </c>
      <c r="P1" s="13">
        <v>14.45</v>
      </c>
      <c r="Q1" s="13">
        <v>16.7</v>
      </c>
      <c r="R1" s="14" t="s">
        <v>48</v>
      </c>
      <c r="S1" s="6" t="s">
        <v>15</v>
      </c>
    </row>
    <row r="2" spans="1:19" s="15" customFormat="1" ht="12.95" customHeight="1" x14ac:dyDescent="0.2">
      <c r="A2" s="15" t="s">
        <v>25</v>
      </c>
      <c r="B2" s="15" t="s">
        <v>47</v>
      </c>
      <c r="C2" s="16"/>
      <c r="D2" s="17"/>
    </row>
    <row r="3" spans="1:19" s="15" customFormat="1" ht="12.95" customHeight="1" thickBot="1" x14ac:dyDescent="0.25"/>
    <row r="4" spans="1:19" s="15" customFormat="1" ht="12.95" customHeight="1" thickTop="1" thickBot="1" x14ac:dyDescent="0.25">
      <c r="A4" s="18" t="s">
        <v>2</v>
      </c>
      <c r="C4" s="19">
        <v>30433.339999999851</v>
      </c>
      <c r="D4" s="20" t="s">
        <v>39</v>
      </c>
      <c r="E4" s="21" t="s">
        <v>50</v>
      </c>
    </row>
    <row r="5" spans="1:19" s="15" customFormat="1" ht="12.95" customHeight="1" thickTop="1" x14ac:dyDescent="0.2">
      <c r="A5" s="22" t="s">
        <v>30</v>
      </c>
      <c r="C5" s="23">
        <v>-9.5</v>
      </c>
      <c r="D5" s="15" t="s">
        <v>31</v>
      </c>
    </row>
    <row r="6" spans="1:19" s="15" customFormat="1" ht="12.95" customHeight="1" x14ac:dyDescent="0.2">
      <c r="A6" s="18" t="s">
        <v>3</v>
      </c>
    </row>
    <row r="7" spans="1:19" s="15" customFormat="1" ht="12.95" customHeight="1" x14ac:dyDescent="0.2">
      <c r="A7" s="15" t="s">
        <v>4</v>
      </c>
      <c r="C7" s="24">
        <v>30433.339999999851</v>
      </c>
      <c r="D7" s="25" t="s">
        <v>51</v>
      </c>
    </row>
    <row r="8" spans="1:19" s="15" customFormat="1" ht="12.95" customHeight="1" x14ac:dyDescent="0.2">
      <c r="A8" s="15" t="s">
        <v>5</v>
      </c>
      <c r="C8" s="24">
        <v>2.2355700000000001</v>
      </c>
      <c r="D8" s="25" t="s">
        <v>52</v>
      </c>
    </row>
    <row r="9" spans="1:19" s="15" customFormat="1" ht="12.95" customHeight="1" x14ac:dyDescent="0.2">
      <c r="A9" s="26" t="s">
        <v>34</v>
      </c>
      <c r="C9" s="27">
        <v>21</v>
      </c>
      <c r="D9" s="28" t="str">
        <f>"F"&amp;C9</f>
        <v>F21</v>
      </c>
      <c r="E9" s="29" t="str">
        <f>"G"&amp;C9</f>
        <v>G21</v>
      </c>
    </row>
    <row r="10" spans="1:19" s="15" customFormat="1" ht="12.95" customHeight="1" thickBot="1" x14ac:dyDescent="0.25">
      <c r="C10" s="30" t="s">
        <v>21</v>
      </c>
      <c r="D10" s="30" t="s">
        <v>22</v>
      </c>
    </row>
    <row r="11" spans="1:19" s="15" customFormat="1" ht="12.95" customHeight="1" x14ac:dyDescent="0.2">
      <c r="A11" s="15" t="s">
        <v>17</v>
      </c>
      <c r="C11" s="29">
        <f ca="1">INTERCEPT(INDIRECT($E$9):G992,INDIRECT($D$9):F992)</f>
        <v>0</v>
      </c>
      <c r="D11" s="17"/>
    </row>
    <row r="12" spans="1:19" s="15" customFormat="1" ht="12.95" customHeight="1" x14ac:dyDescent="0.2">
      <c r="A12" s="15" t="s">
        <v>18</v>
      </c>
      <c r="C12" s="29">
        <f ca="1">SLOPE(INDIRECT($E$9):G992,INDIRECT($D$9):F992)</f>
        <v>-1.3444970449652121E-7</v>
      </c>
      <c r="D12" s="17"/>
    </row>
    <row r="13" spans="1:19" s="15" customFormat="1" ht="12.95" customHeight="1" x14ac:dyDescent="0.2">
      <c r="A13" s="15" t="s">
        <v>20</v>
      </c>
      <c r="C13" s="17" t="s">
        <v>15</v>
      </c>
    </row>
    <row r="14" spans="1:19" s="15" customFormat="1" ht="12.95" customHeight="1" x14ac:dyDescent="0.2"/>
    <row r="15" spans="1:19" s="15" customFormat="1" ht="12.95" customHeight="1" x14ac:dyDescent="0.2">
      <c r="A15" s="31" t="s">
        <v>19</v>
      </c>
      <c r="C15" s="32">
        <f ca="1">(C7+C11)+(C8+C12)*INT(MAX(F21:F3533))</f>
        <v>58201.353300000068</v>
      </c>
      <c r="E15" s="33" t="s">
        <v>36</v>
      </c>
      <c r="F15" s="34">
        <v>1</v>
      </c>
    </row>
    <row r="16" spans="1:19" s="15" customFormat="1" ht="12.95" customHeight="1" x14ac:dyDescent="0.2">
      <c r="A16" s="18" t="s">
        <v>6</v>
      </c>
      <c r="C16" s="35">
        <f ca="1">+C8+C12</f>
        <v>2.2355698655502954</v>
      </c>
      <c r="E16" s="33" t="s">
        <v>32</v>
      </c>
      <c r="F16" s="35">
        <f ca="1">NOW()+15018.5+$C$5/24</f>
        <v>60370.708462037037</v>
      </c>
    </row>
    <row r="17" spans="1:21" s="15" customFormat="1" ht="12.95" customHeight="1" thickBot="1" x14ac:dyDescent="0.25">
      <c r="A17" s="33" t="s">
        <v>29</v>
      </c>
      <c r="C17" s="15">
        <f>COUNT(C21:C2191)</f>
        <v>2</v>
      </c>
      <c r="E17" s="33" t="s">
        <v>37</v>
      </c>
      <c r="F17" s="36">
        <f ca="1">ROUND(2*(F16-$C$7)/$C$8,0)/2+F15</f>
        <v>13392.5</v>
      </c>
    </row>
    <row r="18" spans="1:21" s="15" customFormat="1" ht="12.95" customHeight="1" thickTop="1" thickBot="1" x14ac:dyDescent="0.25">
      <c r="A18" s="18" t="s">
        <v>7</v>
      </c>
      <c r="C18" s="37">
        <f ca="1">+C15</f>
        <v>58201.353300000068</v>
      </c>
      <c r="D18" s="38">
        <f ca="1">+C16</f>
        <v>2.2355698655502954</v>
      </c>
      <c r="E18" s="33" t="s">
        <v>38</v>
      </c>
      <c r="F18" s="29">
        <f ca="1">ROUND(2*(F16-$C$15)/$C$16,0)/2+F15</f>
        <v>971.5</v>
      </c>
    </row>
    <row r="19" spans="1:21" s="15" customFormat="1" ht="12.95" customHeight="1" thickTop="1" x14ac:dyDescent="0.2">
      <c r="E19" s="33" t="s">
        <v>33</v>
      </c>
      <c r="F19" s="39">
        <f ca="1">+$C$15+$C$16*F18-15018.5-$C$5/24</f>
        <v>45355.105257715513</v>
      </c>
    </row>
    <row r="20" spans="1:21" s="15" customFormat="1" ht="12.95" customHeight="1" thickBot="1" x14ac:dyDescent="0.25">
      <c r="A20" s="30" t="s">
        <v>8</v>
      </c>
      <c r="B20" s="30" t="s">
        <v>9</v>
      </c>
      <c r="C20" s="30" t="s">
        <v>10</v>
      </c>
      <c r="D20" s="30" t="s">
        <v>14</v>
      </c>
      <c r="E20" s="30" t="s">
        <v>11</v>
      </c>
      <c r="F20" s="30" t="s">
        <v>12</v>
      </c>
      <c r="G20" s="30" t="s">
        <v>13</v>
      </c>
      <c r="H20" s="40" t="s">
        <v>40</v>
      </c>
      <c r="I20" s="40" t="s">
        <v>41</v>
      </c>
      <c r="J20" s="40" t="s">
        <v>42</v>
      </c>
      <c r="K20" s="40" t="s">
        <v>43</v>
      </c>
      <c r="L20" s="40" t="s">
        <v>26</v>
      </c>
      <c r="M20" s="40" t="s">
        <v>27</v>
      </c>
      <c r="N20" s="40" t="s">
        <v>28</v>
      </c>
      <c r="O20" s="40" t="s">
        <v>24</v>
      </c>
      <c r="P20" s="41" t="s">
        <v>23</v>
      </c>
      <c r="Q20" s="30" t="s">
        <v>16</v>
      </c>
      <c r="U20" s="42" t="s">
        <v>35</v>
      </c>
    </row>
    <row r="21" spans="1:21" s="15" customFormat="1" ht="12.95" customHeight="1" x14ac:dyDescent="0.2">
      <c r="A21" s="15" t="s">
        <v>51</v>
      </c>
      <c r="C21" s="43">
        <v>30433.339999999851</v>
      </c>
      <c r="D21" s="43" t="s">
        <v>15</v>
      </c>
      <c r="E21" s="15">
        <f>+(C21-C$7)/C$8</f>
        <v>0</v>
      </c>
      <c r="F21" s="15">
        <f>ROUND(2*E21,0)/2</f>
        <v>0</v>
      </c>
      <c r="G21" s="15">
        <f>+C21-(C$7+F21*C$8)</f>
        <v>0</v>
      </c>
      <c r="I21" s="15">
        <f>+G21</f>
        <v>0</v>
      </c>
      <c r="O21" s="15">
        <f ca="1">+C$11+C$12*$F21</f>
        <v>0</v>
      </c>
      <c r="Q21" s="44">
        <f>+C21-15018.5</f>
        <v>15414.839999999851</v>
      </c>
    </row>
    <row r="22" spans="1:21" s="15" customFormat="1" ht="12.95" customHeight="1" x14ac:dyDescent="0.2">
      <c r="A22" s="45" t="s">
        <v>0</v>
      </c>
      <c r="B22" s="46" t="s">
        <v>1</v>
      </c>
      <c r="C22" s="45">
        <v>58201.353300000075</v>
      </c>
      <c r="D22" s="45" t="s">
        <v>15</v>
      </c>
      <c r="E22" s="15">
        <f>+(C22-C$7)/C$8</f>
        <v>12420.999252987034</v>
      </c>
      <c r="F22" s="15">
        <f>ROUND(2*E22,0)/2</f>
        <v>12421</v>
      </c>
      <c r="G22" s="15">
        <f>+C22-(C$7+F22*C$8)</f>
        <v>-1.66999977955129E-3</v>
      </c>
      <c r="K22" s="15">
        <f>+G22</f>
        <v>-1.66999977955129E-3</v>
      </c>
      <c r="O22" s="15">
        <f ca="1">+C$11+C$12*$F22</f>
        <v>-1.66999977955129E-3</v>
      </c>
      <c r="Q22" s="44">
        <f>+C22-15018.5</f>
        <v>43182.853300000075</v>
      </c>
    </row>
    <row r="23" spans="1:21" s="15" customFormat="1" ht="12.95" customHeight="1" x14ac:dyDescent="0.2">
      <c r="C23" s="43"/>
      <c r="D23" s="43"/>
      <c r="Q23" s="44"/>
    </row>
    <row r="24" spans="1:21" s="15" customFormat="1" ht="12.95" customHeight="1" x14ac:dyDescent="0.2">
      <c r="C24" s="43"/>
      <c r="D24" s="43"/>
      <c r="Q24" s="44"/>
    </row>
    <row r="25" spans="1:21" s="15" customFormat="1" ht="12.95" customHeight="1" x14ac:dyDescent="0.2">
      <c r="C25" s="43"/>
      <c r="D25" s="43"/>
      <c r="Q25" s="44"/>
    </row>
    <row r="26" spans="1:21" s="15" customFormat="1" ht="12.95" customHeight="1" x14ac:dyDescent="0.2">
      <c r="C26" s="43"/>
      <c r="D26" s="43"/>
      <c r="Q26" s="44"/>
    </row>
    <row r="27" spans="1:21" s="15" customFormat="1" ht="12.95" customHeight="1" x14ac:dyDescent="0.2">
      <c r="C27" s="43"/>
      <c r="D27" s="43"/>
      <c r="Q27" s="44"/>
    </row>
    <row r="28" spans="1:21" s="15" customFormat="1" ht="12.95" customHeight="1" x14ac:dyDescent="0.2">
      <c r="C28" s="43"/>
      <c r="D28" s="43"/>
      <c r="Q28" s="44"/>
    </row>
    <row r="29" spans="1:21" s="15" customFormat="1" ht="12.95" customHeight="1" x14ac:dyDescent="0.2">
      <c r="C29" s="43"/>
      <c r="D29" s="43"/>
      <c r="Q29" s="44"/>
    </row>
    <row r="30" spans="1:21" s="15" customFormat="1" ht="12.95" customHeight="1" x14ac:dyDescent="0.2">
      <c r="C30" s="43"/>
      <c r="D30" s="43"/>
      <c r="Q30" s="44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hyperlinks>
    <hyperlink ref="H63513" r:id="rId1" display="http://vsolj.cetus-net.org/bulletin.html"/>
    <hyperlink ref="H63506" r:id="rId2" display="https://www.aavso.org/ejaavso"/>
    <hyperlink ref="I63513" r:id="rId3" display="http://vsolj.cetus-net.org/bulletin.html"/>
    <hyperlink ref="AQ57164" r:id="rId4" display="http://cdsbib.u-strasbg.fr/cgi-bin/cdsbib?1990RMxAA..21..381G"/>
    <hyperlink ref="H63510" r:id="rId5" display="https://www.aavso.org/ejaavso"/>
    <hyperlink ref="AP4528" r:id="rId6" display="http://cdsbib.u-strasbg.fr/cgi-bin/cdsbib?1990RMxAA..21..381G"/>
    <hyperlink ref="AP4531" r:id="rId7" display="http://cdsbib.u-strasbg.fr/cgi-bin/cdsbib?1990RMxAA..21..381G"/>
    <hyperlink ref="AP4529" r:id="rId8" display="http://cdsbib.u-strasbg.fr/cgi-bin/cdsbib?1990RMxAA..21..381G"/>
    <hyperlink ref="AP4513" r:id="rId9" display="http://cdsbib.u-strasbg.fr/cgi-bin/cdsbib?1990RMxAA..21..381G"/>
    <hyperlink ref="AQ4742" r:id="rId10" display="http://cdsbib.u-strasbg.fr/cgi-bin/cdsbib?1990RMxAA..21..381G"/>
    <hyperlink ref="AQ4746" r:id="rId11" display="http://cdsbib.u-strasbg.fr/cgi-bin/cdsbib?1990RMxAA..21..381G"/>
    <hyperlink ref="AQ64426" r:id="rId12" display="http://cdsbib.u-strasbg.fr/cgi-bin/cdsbib?1990RMxAA..21..381G"/>
    <hyperlink ref="I1634" r:id="rId13" display="http://vsolj.cetus-net.org/bulletin.html"/>
    <hyperlink ref="H1634" r:id="rId14" display="http://vsolj.cetus-net.org/bulletin.html"/>
    <hyperlink ref="AQ65087" r:id="rId15" display="http://cdsbib.u-strasbg.fr/cgi-bin/cdsbib?1990RMxAA..21..381G"/>
    <hyperlink ref="AQ65086" r:id="rId16" display="http://cdsbib.u-strasbg.fr/cgi-bin/cdsbib?1990RMxAA..21..381G"/>
    <hyperlink ref="AP2804" r:id="rId17" display="http://cdsbib.u-strasbg.fr/cgi-bin/cdsbib?1990RMxAA..21..381G"/>
    <hyperlink ref="AP2822" r:id="rId18" display="http://cdsbib.u-strasbg.fr/cgi-bin/cdsbib?1990RMxAA..21..381G"/>
    <hyperlink ref="AP2823" r:id="rId19" display="http://cdsbib.u-strasbg.fr/cgi-bin/cdsbib?1990RMxAA..21..381G"/>
    <hyperlink ref="AP281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2024-03-01T04:00:11Z</dcterms:modified>
</cp:coreProperties>
</file>