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A56AD13-D104-44ED-83E5-E8317A2893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Q21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<sst xmlns="http://schemas.openxmlformats.org/spreadsheetml/2006/main" count="56" uniqueCount="50">
  <si>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</si>
  <si>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</si>
  <si>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</si>
  <si>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</si>
  <si>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</si>
  <si>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</si>
  <si>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</si>
  <si>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</si>
  <si>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</si>
  <si>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</si>
  <si>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</si>
  <si>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</si>
  <si>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</si>
  <si>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</si>
  <si>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</si>
  <si>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</si>
  <si>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</si>
  <si>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</si>
  <si>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</si>
  <si>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</si>
  <si>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</si>
  <si>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</si>
  <si>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</si>
  <si>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</si>
  <si>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</si>
  <si>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</si>
  <si>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</si>
  <si>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</si>
  <si>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</si>
  <si>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</si>
  <si>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</si>
  <si>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</si>
  <si>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</si>
  <si>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</si>
  <si>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</si>
  <si>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</si>
  <si>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</si>
  <si>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</si>
  <si>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</si>
  <si>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</si>
  <si>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</si>
  <si>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</si>
  <si>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</si>
  <si>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V1380 Ori</t>
  </si>
  <si>
    <t>EA</t>
  </si>
  <si>
    <t>JBAV, 55</t>
  </si>
  <si>
    <t>I</t>
  </si>
  <si>
    <t>F21</t>
  </si>
  <si>
    <t>G21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</si>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</sst>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V1380</a:t>
            </a:r>
            <a:r>
              <a:rPr lang="en-AU" baseline="0"/>
              <a:t> Ori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0.23847499991825316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0.23847499991825316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1827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2013</v>
      </c>
      <c r="H1" s="37"/>
      <c r="I1" s="38" t="s">
        <v>13</v>
      </c>
      <c r="J1" s="39" t="s">
        <v>43</v>
      </c>
      <c r="K1" s="40">
        <v>5.47079</v>
      </c>
      <c r="L1" s="41">
        <v>0.17560000000000001</v>
      </c>
      <c r="M1" s="42">
        <v>54861.576000000001</v>
      </c>
      <c r="N1" s="42">
        <v>2.4365999999999999</v>
      </c>
      <c r="O1" s="43" t="s">
        <v>44</v>
      </c>
    </row>
    <row r="2" spans="1:15" ht="12.95" customHeight="1" x14ac:dyDescent="0.2">
      <c r="A2" t="s">
        <v>23</v>
      </c>
      <c r="B2" t="s">
        <v>44</v>
      </c>
      <c r="C2" s="30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7" t="s">
        <v>37</v>
      </c>
      <c r="D4" s="28" t="s">
        <v>37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7">
        <v>54861.576000000001</v>
      </c>
      <c r="D7" s="29" t="s">
        <v>49</v>
      </c>
    </row>
    <row r="8" spans="1:15" ht="12.95" customHeight="1" x14ac:dyDescent="0.2">
      <c r="A8" t="s">
        <v>3</v>
      </c>
      <c r="C8" s="47">
        <v>2.4365749999999999</v>
      </c>
      <c r="D8" s="29" t="s">
        <v>49</v>
      </c>
    </row>
    <row r="9" spans="1:15" ht="12.95" customHeight="1" x14ac:dyDescent="0.2">
      <c r="A9" s="24" t="s">
        <v>32</v>
      </c>
      <c r="B9" s="25">
        <v>21</v>
      </c>
      <c r="C9" s="22" t="s">
        <v>47</v>
      </c>
      <c r="D9" s="23" t="s">
        <v>48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ht="12.95" customHeight="1" x14ac:dyDescent="0.2">
      <c r="A12" s="10" t="s">
        <v>16</v>
      </c>
      <c r="B12" s="10"/>
      <c r="C12" s="21">
        <f ca="1">SLOPE(INDIRECT($D$9):G992,INDIRECT($C$9):F992)</f>
        <v>1.3052818824206523E-4</v>
      </c>
      <c r="D12" s="3"/>
      <c r="E12" s="10"/>
    </row>
    <row r="13" spans="1:15" ht="12.95" customHeight="1" x14ac:dyDescent="0.2">
      <c r="A13" s="10" t="s">
        <v>18</v>
      </c>
      <c r="B13" s="10"/>
      <c r="C13" s="3" t="s">
        <v>13</v>
      </c>
    </row>
    <row r="14" spans="1:15" ht="12.95" customHeight="1" x14ac:dyDescent="0.2">
      <c r="A14" s="10"/>
      <c r="B14" s="10"/>
      <c r="C14" s="10"/>
      <c r="E14" s="14" t="s">
        <v>34</v>
      </c>
      <c r="F14" s="31">
        <v>1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59313.436999999918</v>
      </c>
      <c r="E15" s="14" t="s">
        <v>30</v>
      </c>
      <c r="F15" s="32">
        <f ca="1">NOW()+15018.5+$C$5/24</f>
        <v>60370.718647800924</v>
      </c>
    </row>
    <row r="16" spans="1:15" ht="12.95" customHeight="1" x14ac:dyDescent="0.2">
      <c r="A16" s="16" t="s">
        <v>4</v>
      </c>
      <c r="B16" s="10"/>
      <c r="C16" s="17">
        <f ca="1">+C8+C12</f>
        <v>2.4367055281882419</v>
      </c>
      <c r="E16" s="14" t="s">
        <v>35</v>
      </c>
      <c r="F16" s="15">
        <f ca="1">ROUND(2*(F15-$C$7)/$C$8,0)/2+F14</f>
        <v>2262</v>
      </c>
    </row>
    <row r="17" spans="1:21" ht="12.95" customHeight="1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435</v>
      </c>
    </row>
    <row r="18" spans="1:21" ht="12.95" customHeight="1" thickTop="1" thickBot="1" x14ac:dyDescent="0.25">
      <c r="A18" s="16" t="s">
        <v>5</v>
      </c>
      <c r="B18" s="10"/>
      <c r="C18" s="19">
        <f ca="1">+C15</f>
        <v>59313.436999999918</v>
      </c>
      <c r="D18" s="20">
        <f ca="1">+C16</f>
        <v>2.4367055281882419</v>
      </c>
      <c r="E18" s="14" t="s">
        <v>31</v>
      </c>
      <c r="F18" s="18">
        <f ca="1">+$C$15+$C$16*F17-15018.5-$C$5/24</f>
        <v>45355.299738095142</v>
      </c>
    </row>
    <row r="19" spans="1:21" ht="12.95" customHeight="1" thickTop="1" x14ac:dyDescent="0.2">
      <c r="F19" s="33" t="s">
        <v>42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.95" customHeight="1" x14ac:dyDescent="0.2">
      <c r="C21" s="8">
        <v>54861.576000000001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4">
        <f>+C21-15018.5</f>
        <v>39843.076000000001</v>
      </c>
    </row>
    <row r="22" spans="1:21" ht="12.95" customHeight="1" x14ac:dyDescent="0.2">
      <c r="A22" s="44" t="s">
        <v>45</v>
      </c>
      <c r="B22" s="45" t="s">
        <v>46</v>
      </c>
      <c r="C22" s="46">
        <v>59313.436999999918</v>
      </c>
      <c r="D22" s="44">
        <v>0.01</v>
      </c>
      <c r="E22">
        <f>+(C22-C$7)/C$8</f>
        <v>1827.0978730389654</v>
      </c>
      <c r="F22">
        <f>ROUND(2*E22,0)/2</f>
        <v>1827</v>
      </c>
      <c r="G22">
        <f>+C22-(C$7+F22*C$8)</f>
        <v>0.23847499991825316</v>
      </c>
      <c r="K22">
        <f>+G22</f>
        <v>0.23847499991825316</v>
      </c>
      <c r="O22">
        <f ca="1">+C$11+C$12*$F22</f>
        <v>0.23847499991825316</v>
      </c>
      <c r="Q22" s="34">
        <f>+C22-15018.5</f>
        <v>44294.936999999918</v>
      </c>
    </row>
    <row r="23" spans="1:21" ht="12.95" customHeight="1" x14ac:dyDescent="0.2">
      <c r="C23" s="8"/>
      <c r="D23" s="8"/>
      <c r="Q23" s="2"/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2024-03-01T04:14:51Z</dcterms:modified>
</cp:coreProperties>
</file>