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F464CF2C-10D5-4A9B-AA34-16E0613DC1A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/>
  <c r="G23" i="1"/>
  <c r="I23" i="1"/>
  <c r="G11" i="1"/>
  <c r="F11" i="1"/>
  <c r="Q23" i="1"/>
  <c r="E14" i="1"/>
  <c r="E15" i="1" s="1"/>
  <c r="C17" i="1"/>
  <c r="G4" i="1"/>
  <c r="F4" i="1"/>
  <c r="E21" i="1"/>
  <c r="F21" i="1"/>
  <c r="G21" i="1"/>
  <c r="H21" i="1"/>
  <c r="E22" i="1"/>
  <c r="F22" i="1"/>
  <c r="G22" i="1"/>
  <c r="I22" i="1"/>
  <c r="Q22" i="1"/>
  <c r="R22" i="1"/>
  <c r="Q21" i="1"/>
  <c r="C11" i="1"/>
  <c r="C12" i="1" l="1"/>
  <c r="C16" i="1" l="1"/>
  <c r="D18" i="1" s="1"/>
  <c r="O23" i="1"/>
  <c r="C15" i="1"/>
  <c r="O21" i="1"/>
  <c r="O22" i="1"/>
  <c r="C18" i="1" l="1"/>
  <c r="E16" i="1"/>
  <c r="E17" i="1" s="1"/>
</calcChain>
</file>

<file path=xl/sharedStrings.xml><?xml version="1.0" encoding="utf-8"?>
<sst xmlns="http://schemas.openxmlformats.org/spreadsheetml/2006/main" count="57" uniqueCount="48">
  <si>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</si>
  <si>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</si>
  <si>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</si>
  <si>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</si>
  <si>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</si>
  <si>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</si>
  <si>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</si>
  <si>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</si>
  <si>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</si>
  <si>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</si>
  <si>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</si>
  <si>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</si>
  <si>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</si>
  <si>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</si>
  <si>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</si>
  <si>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</si>
  <si>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</si>
  <si>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</si>
  <si>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</si>
  <si>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</si>
  <si>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</si>
  <si>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</si>
  <si>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</si>
  <si>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</si>
  <si>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</si>
  <si>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</si>
  <si>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</si>
  <si>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</si>
  <si>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</si>
  <si>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</si>
  <si>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</si>
  <si>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</si>
  <si>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</si>
  <si>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</si>
  <si>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</si>
  <si>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</si>
  <si>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not avail.</t>
  </si>
  <si>
    <t>GCVS 4 Eph.</t>
  </si>
  <si>
    <t>V1824 Ori / NSV 02940</t>
  </si>
  <si>
    <t>EA</t>
  </si>
  <si>
    <t>IBVS 5630</t>
  </si>
  <si>
    <t>IBVS 5871</t>
  </si>
  <si>
    <t>I</t>
  </si>
  <si>
    <t>IBVS</t>
  </si>
  <si>
    <t>Add cycle</t>
  </si>
  <si>
    <t>Old Cycle</t>
  </si>
  <si>
    <t>IBVS 5960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</si>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</sst>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2" applyNumberFormat="0" applyFont="0" applyFill="0" applyAlignment="0" applyProtection="0"/>
  </cellStyleXfs>
  <cellXfs count="40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5" fillId="0" borderId="6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22" fontId="9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9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15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V1824 Ori --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35127795846455"/>
          <c:w val="0.82105263157894737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881</c:v>
                </c:pt>
                <c:pt idx="2">
                  <c:v>1343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C1B-4E43-B240-CC27E8C5098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881</c:v>
                </c:pt>
                <c:pt idx="2">
                  <c:v>1343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1">
                  <c:v>1.5200000001641456E-2</c:v>
                </c:pt>
                <c:pt idx="2">
                  <c:v>1.6400000000430737E-2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C1B-4E43-B240-CC27E8C5098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881</c:v>
                </c:pt>
                <c:pt idx="2">
                  <c:v>1343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C1B-4E43-B240-CC27E8C5098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881</c:v>
                </c:pt>
                <c:pt idx="2">
                  <c:v>1343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C1B-4E43-B240-CC27E8C5098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881</c:v>
                </c:pt>
                <c:pt idx="2">
                  <c:v>1343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C1B-4E43-B240-CC27E8C5098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881</c:v>
                </c:pt>
                <c:pt idx="2">
                  <c:v>1343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C1B-4E43-B240-CC27E8C5098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881</c:v>
                </c:pt>
                <c:pt idx="2">
                  <c:v>1343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C1B-4E43-B240-CC27E8C5098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881</c:v>
                </c:pt>
                <c:pt idx="2">
                  <c:v>1343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1.291168831563852E-2</c:v>
                </c:pt>
                <c:pt idx="1">
                  <c:v>1.5200000001641456E-2</c:v>
                </c:pt>
                <c:pt idx="2">
                  <c:v>1.6400000000430737E-2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C1B-4E43-B240-CC27E8C509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443400"/>
        <c:axId val="1"/>
      </c:scatterChart>
      <c:valAx>
        <c:axId val="1044434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4434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263157894736843"/>
          <c:y val="0.92397937099967764"/>
          <c:w val="0.6345864661654135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D587BE2-32F3-2670-DE38-A13D56A986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38</v>
      </c>
      <c r="E1" s="4" t="s">
        <v>38</v>
      </c>
      <c r="F1" s="4"/>
      <c r="G1" s="5" t="s">
        <v>39</v>
      </c>
      <c r="H1" s="6" t="s">
        <v>40</v>
      </c>
      <c r="I1" s="3" t="s">
        <v>36</v>
      </c>
      <c r="J1" s="3" t="s">
        <v>36</v>
      </c>
      <c r="K1" s="7">
        <v>53399.565000000002</v>
      </c>
      <c r="L1" s="7">
        <v>1.5929</v>
      </c>
    </row>
    <row r="2" spans="1:12" s="8" customFormat="1" ht="12.95" customHeight="1" x14ac:dyDescent="0.2">
      <c r="A2" s="8" t="s">
        <v>23</v>
      </c>
      <c r="B2" s="8" t="s">
        <v>39</v>
      </c>
      <c r="C2" s="9"/>
    </row>
    <row r="3" spans="1:12" s="8" customFormat="1" ht="12.95" customHeight="1" thickBot="1" x14ac:dyDescent="0.25"/>
    <row r="4" spans="1:12" s="8" customFormat="1" ht="12.95" customHeight="1" thickTop="1" thickBot="1" x14ac:dyDescent="0.25">
      <c r="A4" s="10" t="s">
        <v>37</v>
      </c>
      <c r="C4" s="11" t="s">
        <v>36</v>
      </c>
      <c r="D4" s="12" t="s">
        <v>36</v>
      </c>
      <c r="F4" s="13" t="str">
        <f>"F"&amp;E19</f>
        <v>F22</v>
      </c>
      <c r="G4" s="14" t="str">
        <f>"G"&amp;E19</f>
        <v>G22</v>
      </c>
    </row>
    <row r="5" spans="1:12" s="8" customFormat="1" ht="12.95" customHeight="1" thickTop="1" x14ac:dyDescent="0.2"/>
    <row r="6" spans="1:12" s="8" customFormat="1" ht="12.95" customHeight="1" x14ac:dyDescent="0.2">
      <c r="A6" s="15" t="s">
        <v>0</v>
      </c>
    </row>
    <row r="7" spans="1:12" s="8" customFormat="1" ht="12.95" customHeight="1" x14ac:dyDescent="0.2">
      <c r="A7" s="8" t="s">
        <v>1</v>
      </c>
      <c r="C7" s="8">
        <v>53399.565000000002</v>
      </c>
    </row>
    <row r="8" spans="1:12" s="8" customFormat="1" ht="12.95" customHeight="1" x14ac:dyDescent="0.2">
      <c r="A8" s="8" t="s">
        <v>2</v>
      </c>
      <c r="C8" s="8">
        <v>1.5929</v>
      </c>
      <c r="D8" s="16" t="s">
        <v>40</v>
      </c>
    </row>
    <row r="9" spans="1:12" s="8" customFormat="1" ht="12.95" customHeight="1" x14ac:dyDescent="0.2">
      <c r="A9" s="10" t="s">
        <v>29</v>
      </c>
      <c r="C9" s="17">
        <v>-9.5</v>
      </c>
      <c r="D9" s="8" t="s">
        <v>30</v>
      </c>
    </row>
    <row r="10" spans="1:12" s="8" customFormat="1" ht="12.95" customHeight="1" thickBot="1" x14ac:dyDescent="0.25">
      <c r="C10" s="18" t="s">
        <v>19</v>
      </c>
      <c r="D10" s="18" t="s">
        <v>20</v>
      </c>
    </row>
    <row r="11" spans="1:12" s="8" customFormat="1" ht="12.95" customHeight="1" x14ac:dyDescent="0.2">
      <c r="A11" s="8" t="s">
        <v>14</v>
      </c>
      <c r="C11" s="14">
        <f ca="1">INTERCEPT(INDIRECT($G$11):G992,INDIRECT($F$11):F992)</f>
        <v>1.291168831563852E-2</v>
      </c>
      <c r="D11" s="19"/>
      <c r="F11" s="13" t="str">
        <f>"F"&amp;E19</f>
        <v>F22</v>
      </c>
      <c r="G11" s="14" t="str">
        <f>"G"&amp;E19</f>
        <v>G22</v>
      </c>
    </row>
    <row r="12" spans="1:12" s="8" customFormat="1" ht="12.95" customHeight="1" x14ac:dyDescent="0.2">
      <c r="A12" s="8" t="s">
        <v>15</v>
      </c>
      <c r="C12" s="14">
        <f ca="1">SLOPE(INDIRECT($G$11):G992,INDIRECT($F$11):F992)</f>
        <v>2.5974025947819929E-6</v>
      </c>
      <c r="D12" s="19"/>
    </row>
    <row r="13" spans="1:12" s="8" customFormat="1" ht="12.95" customHeight="1" x14ac:dyDescent="0.2">
      <c r="A13" s="8" t="s">
        <v>18</v>
      </c>
      <c r="C13" s="19" t="s">
        <v>12</v>
      </c>
      <c r="D13" s="16" t="s">
        <v>44</v>
      </c>
      <c r="E13" s="17">
        <v>1</v>
      </c>
    </row>
    <row r="14" spans="1:12" s="8" customFormat="1" ht="12.95" customHeight="1" x14ac:dyDescent="0.2">
      <c r="D14" s="16" t="s">
        <v>31</v>
      </c>
      <c r="E14" s="20">
        <f ca="1">NOW()+15018.5+$C$9/24</f>
        <v>60370.730834722221</v>
      </c>
    </row>
    <row r="15" spans="1:12" s="8" customFormat="1" ht="12.95" customHeight="1" x14ac:dyDescent="0.2">
      <c r="A15" s="21" t="s">
        <v>16</v>
      </c>
      <c r="C15" s="22">
        <f ca="1">(C7+C11)+(C8+C12)*INT(MAX(F21:F3533))</f>
        <v>55538.846100000002</v>
      </c>
      <c r="D15" s="16" t="s">
        <v>45</v>
      </c>
      <c r="E15" s="20">
        <f ca="1">ROUND(2*(E14-$C$7)/$C$8,0)/2+E13</f>
        <v>4377.5</v>
      </c>
    </row>
    <row r="16" spans="1:12" s="8" customFormat="1" ht="12.95" customHeight="1" x14ac:dyDescent="0.2">
      <c r="A16" s="15" t="s">
        <v>3</v>
      </c>
      <c r="C16" s="23">
        <f ca="1">+C8+C12</f>
        <v>1.5929025974025948</v>
      </c>
      <c r="D16" s="16" t="s">
        <v>32</v>
      </c>
      <c r="E16" s="14">
        <f ca="1">ROUND(2*(E14-$C$15)/$C$16,0)/2+E13</f>
        <v>3034.5</v>
      </c>
    </row>
    <row r="17" spans="1:18" s="8" customFormat="1" ht="12.95" customHeight="1" thickBot="1" x14ac:dyDescent="0.25">
      <c r="A17" s="16" t="s">
        <v>28</v>
      </c>
      <c r="C17" s="8">
        <f>COUNT(C21:C2191)</f>
        <v>3</v>
      </c>
      <c r="D17" s="16" t="s">
        <v>33</v>
      </c>
      <c r="E17" s="24">
        <f ca="1">+$C$15+$C$16*E16-15018.5-$C$9/24</f>
        <v>45354.404865151511</v>
      </c>
    </row>
    <row r="18" spans="1:18" s="8" customFormat="1" ht="12.95" customHeight="1" thickTop="1" thickBot="1" x14ac:dyDescent="0.25">
      <c r="A18" s="15" t="s">
        <v>4</v>
      </c>
      <c r="C18" s="25">
        <f ca="1">+C15</f>
        <v>55538.846100000002</v>
      </c>
      <c r="D18" s="26">
        <f ca="1">+C16</f>
        <v>1.5929025974025948</v>
      </c>
      <c r="E18" s="27" t="s">
        <v>34</v>
      </c>
    </row>
    <row r="19" spans="1:18" s="8" customFormat="1" ht="12.95" customHeight="1" thickTop="1" x14ac:dyDescent="0.2">
      <c r="A19" s="28" t="s">
        <v>35</v>
      </c>
      <c r="E19" s="29">
        <v>22</v>
      </c>
    </row>
    <row r="20" spans="1:18" s="8" customFormat="1" ht="12.95" customHeight="1" thickBot="1" x14ac:dyDescent="0.25">
      <c r="A20" s="18" t="s">
        <v>5</v>
      </c>
      <c r="B20" s="18" t="s">
        <v>6</v>
      </c>
      <c r="C20" s="18" t="s">
        <v>7</v>
      </c>
      <c r="D20" s="18" t="s">
        <v>11</v>
      </c>
      <c r="E20" s="18" t="s">
        <v>8</v>
      </c>
      <c r="F20" s="18" t="s">
        <v>9</v>
      </c>
      <c r="G20" s="18" t="s">
        <v>10</v>
      </c>
      <c r="H20" s="30" t="s">
        <v>43</v>
      </c>
      <c r="I20" s="30" t="s">
        <v>47</v>
      </c>
      <c r="J20" s="30" t="s">
        <v>17</v>
      </c>
      <c r="K20" s="30" t="s">
        <v>24</v>
      </c>
      <c r="L20" s="30" t="s">
        <v>25</v>
      </c>
      <c r="M20" s="30" t="s">
        <v>26</v>
      </c>
      <c r="N20" s="30" t="s">
        <v>27</v>
      </c>
      <c r="O20" s="30" t="s">
        <v>22</v>
      </c>
      <c r="P20" s="31" t="s">
        <v>21</v>
      </c>
      <c r="Q20" s="18" t="s">
        <v>13</v>
      </c>
    </row>
    <row r="21" spans="1:18" s="8" customFormat="1" ht="12.95" customHeight="1" x14ac:dyDescent="0.2">
      <c r="A21" s="32" t="s">
        <v>40</v>
      </c>
      <c r="B21" s="32"/>
      <c r="C21" s="33">
        <v>53399.565000000002</v>
      </c>
      <c r="D21" s="33" t="s">
        <v>12</v>
      </c>
      <c r="E21" s="8">
        <f>+(C21-C$7)/C$8</f>
        <v>0</v>
      </c>
      <c r="F21" s="8">
        <f>ROUND(2*E21,0)/2</f>
        <v>0</v>
      </c>
      <c r="G21" s="8">
        <f>+C21-(C$7+F21*C$8)</f>
        <v>0</v>
      </c>
      <c r="H21" s="8">
        <f>+G21</f>
        <v>0</v>
      </c>
      <c r="O21" s="8">
        <f ca="1">+C$11+C$12*$F21</f>
        <v>1.291168831563852E-2</v>
      </c>
      <c r="Q21" s="34">
        <f>+C21-15018.5</f>
        <v>38381.065000000002</v>
      </c>
    </row>
    <row r="22" spans="1:18" s="8" customFormat="1" ht="12.95" customHeight="1" x14ac:dyDescent="0.2">
      <c r="A22" s="35" t="s">
        <v>41</v>
      </c>
      <c r="B22" s="36" t="s">
        <v>42</v>
      </c>
      <c r="C22" s="35">
        <v>54802.9251</v>
      </c>
      <c r="D22" s="35">
        <v>2.9999999999999997E-4</v>
      </c>
      <c r="E22" s="8">
        <f>+(C22-C$7)/C$8</f>
        <v>881.00954234415099</v>
      </c>
      <c r="F22" s="8">
        <f>ROUND(2*E22,0)/2</f>
        <v>881</v>
      </c>
      <c r="G22" s="8">
        <f>+C22-(C$7+F22*C$8)</f>
        <v>1.5200000001641456E-2</v>
      </c>
      <c r="I22" s="8">
        <f>+G22</f>
        <v>1.5200000001641456E-2</v>
      </c>
      <c r="O22" s="8">
        <f ca="1">+C$11+C$12*$F22</f>
        <v>1.5200000001641456E-2</v>
      </c>
      <c r="Q22" s="34">
        <f>+C22-15018.5</f>
        <v>39784.4251</v>
      </c>
      <c r="R22" s="8" t="str">
        <f>IF(ABS(C22-C21)&lt;0.00001,1,"")</f>
        <v/>
      </c>
    </row>
    <row r="23" spans="1:18" s="8" customFormat="1" ht="12.95" customHeight="1" x14ac:dyDescent="0.2">
      <c r="A23" s="37" t="s">
        <v>46</v>
      </c>
      <c r="B23" s="38" t="s">
        <v>42</v>
      </c>
      <c r="C23" s="39">
        <v>55538.846100000002</v>
      </c>
      <c r="D23" s="39">
        <v>5.0000000000000001E-4</v>
      </c>
      <c r="E23" s="8">
        <f>+(C23-C$7)/C$8</f>
        <v>1343.0102956871117</v>
      </c>
      <c r="F23" s="8">
        <f>ROUND(2*E23,0)/2</f>
        <v>1343</v>
      </c>
      <c r="G23" s="8">
        <f>+C23-(C$7+F23*C$8)</f>
        <v>1.6400000000430737E-2</v>
      </c>
      <c r="I23" s="8">
        <f>+G23</f>
        <v>1.6400000000430737E-2</v>
      </c>
      <c r="O23" s="8">
        <f ca="1">+C$11+C$12*$F23</f>
        <v>1.6400000000430737E-2</v>
      </c>
      <c r="Q23" s="34">
        <f>+C23-15018.5</f>
        <v>40520.346100000002</v>
      </c>
    </row>
    <row r="24" spans="1:18" s="8" customFormat="1" ht="12.95" customHeight="1" x14ac:dyDescent="0.2">
      <c r="C24" s="9"/>
      <c r="D24" s="9"/>
      <c r="Q24" s="34"/>
    </row>
    <row r="25" spans="1:18" s="8" customFormat="1" ht="12.95" customHeight="1" x14ac:dyDescent="0.2">
      <c r="C25" s="9"/>
      <c r="D25" s="9"/>
      <c r="Q25" s="34"/>
    </row>
    <row r="26" spans="1:18" s="8" customFormat="1" ht="12.95" customHeight="1" x14ac:dyDescent="0.2">
      <c r="C26" s="9"/>
      <c r="D26" s="9"/>
      <c r="Q26" s="34"/>
    </row>
    <row r="27" spans="1:18" s="8" customFormat="1" ht="12.95" customHeight="1" x14ac:dyDescent="0.2">
      <c r="C27" s="9"/>
      <c r="D27" s="9"/>
      <c r="Q27" s="34"/>
    </row>
    <row r="28" spans="1:18" s="8" customFormat="1" ht="12.95" customHeight="1" x14ac:dyDescent="0.2">
      <c r="C28" s="9"/>
      <c r="D28" s="9"/>
      <c r="Q28" s="34"/>
    </row>
    <row r="29" spans="1:18" s="8" customFormat="1" ht="12.95" customHeight="1" x14ac:dyDescent="0.2">
      <c r="C29" s="9"/>
      <c r="D29" s="9"/>
      <c r="Q29" s="34"/>
    </row>
    <row r="30" spans="1:18" s="8" customFormat="1" ht="12.95" customHeight="1" x14ac:dyDescent="0.2">
      <c r="C30" s="9"/>
      <c r="D30" s="9"/>
      <c r="Q30" s="34"/>
    </row>
    <row r="31" spans="1:18" s="8" customFormat="1" ht="12.95" customHeight="1" x14ac:dyDescent="0.2">
      <c r="C31" s="9"/>
      <c r="D31" s="9"/>
      <c r="Q31" s="34"/>
    </row>
    <row r="32" spans="1:18" s="8" customFormat="1" ht="12.95" customHeight="1" x14ac:dyDescent="0.2">
      <c r="C32" s="9"/>
      <c r="D32" s="9"/>
      <c r="Q32" s="34"/>
    </row>
    <row r="33" spans="3:4" s="8" customFormat="1" ht="12.95" customHeight="1" x14ac:dyDescent="0.2">
      <c r="C33" s="9"/>
      <c r="D33" s="9"/>
    </row>
    <row r="34" spans="3:4" s="8" customFormat="1" ht="12.95" customHeight="1" x14ac:dyDescent="0.2">
      <c r="C34" s="9"/>
      <c r="D34" s="9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2024-03-01T04:32:24Z</dcterms:modified>
</cp:coreProperties>
</file>