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11DBA9A-AF6B-4FFB-805A-D4A29337170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7" i="1" l="1"/>
  <c r="G15" i="2"/>
  <c r="C15" i="2"/>
  <c r="E15" i="2"/>
  <c r="G14" i="2"/>
  <c r="C14" i="2"/>
  <c r="G13" i="2"/>
  <c r="C13" i="2"/>
  <c r="G12" i="2"/>
  <c r="C12" i="2"/>
  <c r="G11" i="2"/>
  <c r="C11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C7" i="1"/>
  <c r="E27" i="1"/>
  <c r="F27" i="1"/>
  <c r="C8" i="1"/>
  <c r="G11" i="1"/>
  <c r="F11" i="1"/>
  <c r="Q25" i="1"/>
  <c r="Q26" i="1"/>
  <c r="E14" i="1"/>
  <c r="E15" i="1" s="1"/>
  <c r="C17" i="1"/>
  <c r="Q24" i="1"/>
  <c r="Q22" i="1"/>
  <c r="Q23" i="1"/>
  <c r="R22" i="1"/>
  <c r="Q21" i="1"/>
  <c r="E11" i="2"/>
  <c r="E12" i="2"/>
  <c r="E22" i="1"/>
  <c r="F22" i="1"/>
  <c r="G22" i="1"/>
  <c r="J22" i="1"/>
  <c r="G26" i="1"/>
  <c r="J26" i="1"/>
  <c r="E24" i="1"/>
  <c r="F24" i="1"/>
  <c r="G24" i="1"/>
  <c r="J24" i="1"/>
  <c r="E21" i="1"/>
  <c r="F21" i="1"/>
  <c r="G21" i="1"/>
  <c r="E26" i="1"/>
  <c r="F26" i="1"/>
  <c r="G25" i="1"/>
  <c r="J25" i="1"/>
  <c r="E23" i="1"/>
  <c r="F23" i="1"/>
  <c r="G23" i="1"/>
  <c r="J23" i="1"/>
  <c r="G27" i="1"/>
  <c r="I27" i="1"/>
  <c r="E25" i="1"/>
  <c r="F25" i="1"/>
  <c r="E14" i="2"/>
  <c r="H21" i="1"/>
  <c r="E13" i="2"/>
  <c r="C11" i="1"/>
  <c r="C12" i="1" l="1"/>
  <c r="C16" i="1" l="1"/>
  <c r="D18" i="1" s="1"/>
  <c r="O22" i="1"/>
  <c r="O21" i="1"/>
  <c r="O23" i="1"/>
  <c r="O26" i="1"/>
  <c r="O25" i="1"/>
  <c r="C15" i="1"/>
  <c r="O24" i="1"/>
  <c r="O27" i="1"/>
  <c r="C18" i="1" l="1"/>
  <c r="E16" i="1"/>
  <c r="E17" i="1" s="1"/>
</calcChain>
</file>

<file path=xl/sharedStrings.xml><?xml version="1.0" encoding="utf-8"?>
<sst xmlns="http://schemas.openxmlformats.org/spreadsheetml/2006/main" count="110" uniqueCount="83">
  <si>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</si>
  <si>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</si>
  <si>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</si>
  <si>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</si>
  <si>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</si>
  <si>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</si>
  <si>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</si>
  <si>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</si>
  <si>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</si>
  <si>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</si>
  <si>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</si>
  <si>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</si>
  <si>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</si>
  <si>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</si>
  <si>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</si>
  <si>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</si>
  <si>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</si>
  <si>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</si>
  <si>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</si>
  <si>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</si>
  <si>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</si>
  <si>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</si>
  <si>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</si>
  <si>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</si>
  <si>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</si>
  <si>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</si>
  <si>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</si>
  <si>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</si>
  <si>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</si>
  <si>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</si>
  <si>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</si>
  <si>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</si>
  <si>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</si>
  <si>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</si>
  <si>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</si>
  <si>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</si>
  <si>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</si>
  <si>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IBVS 5600 Eph.</t>
  </si>
  <si>
    <t>IBVS 5600</t>
  </si>
  <si>
    <t>IBVS 5634</t>
  </si>
  <si>
    <t>IBVS 5731</t>
  </si>
  <si>
    <t>I</t>
  </si>
  <si>
    <t>IBVS 5871</t>
  </si>
  <si>
    <t>Add cycle</t>
  </si>
  <si>
    <t>Old Cycle</t>
  </si>
  <si>
    <t>IBVS 5992</t>
  </si>
  <si>
    <t>IBVS 6011</t>
  </si>
  <si>
    <t xml:space="preserve">V1865 Ori / GSC 1296-0975 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</si>
  <si>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</si>
  <si>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</si>
  <si>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</si>
  <si>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</si>
  <si>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</si>
  <si>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</si>
  <si>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</si>
  <si>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</si>
  <si>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</si>
  <si>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</si>
  <si>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</si>
  <si>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2453094.3519 </t>
  </si>
  <si>
    <t> 29.03.2004 20:26 </t>
  </si>
  <si>
    <t> 0.0124 </t>
  </si>
  <si>
    <t>C </t>
  </si>
  <si>
    <t> W.Quester </t>
  </si>
  <si>
    <t>BAVM 172 </t>
  </si>
  <si>
    <t>2453768.3182 </t>
  </si>
  <si>
    <t> 01.02.2006 19:38 </t>
  </si>
  <si>
    <t> 0.0002 </t>
  </si>
  <si>
    <t>BAVM 178 </t>
  </si>
  <si>
    <t>2455574.6720 </t>
  </si>
  <si>
    <t> 13.01.2011 04:07 </t>
  </si>
  <si>
    <t> -0.0088 </t>
  </si>
  <si>
    <t> R.Diethelm </t>
  </si>
  <si>
    <t>IBVS 5992 </t>
  </si>
  <si>
    <t>2455888.8871 </t>
  </si>
  <si>
    <t> 23.11.2011 09:17 </t>
  </si>
  <si>
    <t> -0.0062 </t>
  </si>
  <si>
    <t>IBVS 6011 </t>
  </si>
  <si>
    <t>2455943.4082 </t>
  </si>
  <si>
    <t> 16.01.2012 21:47 </t>
  </si>
  <si>
    <t> -0.0060 </t>
  </si>
  <si>
    <t>BAVM 225 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</si>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</sst>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61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5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4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V1865 Ori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48.5</c:v>
                </c:pt>
                <c:pt idx="2">
                  <c:v>988</c:v>
                </c:pt>
                <c:pt idx="3">
                  <c:v>2419</c:v>
                </c:pt>
                <c:pt idx="4">
                  <c:v>3506</c:v>
                </c:pt>
                <c:pt idx="5">
                  <c:v>3944</c:v>
                </c:pt>
                <c:pt idx="6">
                  <c:v>4020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92-49C3-8AC2-669BBDFB748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48.5</c:v>
                </c:pt>
                <c:pt idx="2">
                  <c:v>988</c:v>
                </c:pt>
                <c:pt idx="3">
                  <c:v>2419</c:v>
                </c:pt>
                <c:pt idx="4">
                  <c:v>3506</c:v>
                </c:pt>
                <c:pt idx="5">
                  <c:v>3944</c:v>
                </c:pt>
                <c:pt idx="6">
                  <c:v>4020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6">
                  <c:v>-2.7399999969929922E-2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92-49C3-8AC2-669BBDFB748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48.5</c:v>
                </c:pt>
                <c:pt idx="2">
                  <c:v>988</c:v>
                </c:pt>
                <c:pt idx="3">
                  <c:v>2419</c:v>
                </c:pt>
                <c:pt idx="4">
                  <c:v>3506</c:v>
                </c:pt>
                <c:pt idx="5">
                  <c:v>3944</c:v>
                </c:pt>
                <c:pt idx="6">
                  <c:v>4020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1">
                  <c:v>-9.0299999719718471E-3</c:v>
                </c:pt>
                <c:pt idx="2">
                  <c:v>-2.1239999965473544E-2</c:v>
                </c:pt>
                <c:pt idx="3">
                  <c:v>-1.9619999970018398E-2</c:v>
                </c:pt>
                <c:pt idx="4">
                  <c:v>-3.0279999969934579E-2</c:v>
                </c:pt>
                <c:pt idx="5">
                  <c:v>-2.7619999971648213E-2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92-49C3-8AC2-669BBDFB748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48.5</c:v>
                </c:pt>
                <c:pt idx="2">
                  <c:v>988</c:v>
                </c:pt>
                <c:pt idx="3">
                  <c:v>2419</c:v>
                </c:pt>
                <c:pt idx="4">
                  <c:v>3506</c:v>
                </c:pt>
                <c:pt idx="5">
                  <c:v>3944</c:v>
                </c:pt>
                <c:pt idx="6">
                  <c:v>4020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92-49C3-8AC2-669BBDFB748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48.5</c:v>
                </c:pt>
                <c:pt idx="2">
                  <c:v>988</c:v>
                </c:pt>
                <c:pt idx="3">
                  <c:v>2419</c:v>
                </c:pt>
                <c:pt idx="4">
                  <c:v>3506</c:v>
                </c:pt>
                <c:pt idx="5">
                  <c:v>3944</c:v>
                </c:pt>
                <c:pt idx="6">
                  <c:v>4020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92-49C3-8AC2-669BBDFB748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48.5</c:v>
                </c:pt>
                <c:pt idx="2">
                  <c:v>988</c:v>
                </c:pt>
                <c:pt idx="3">
                  <c:v>2419</c:v>
                </c:pt>
                <c:pt idx="4">
                  <c:v>3506</c:v>
                </c:pt>
                <c:pt idx="5">
                  <c:v>3944</c:v>
                </c:pt>
                <c:pt idx="6">
                  <c:v>4020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92-49C3-8AC2-669BBDFB748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5.9999999999999995E-4</c:v>
                  </c:pt>
                  <c:pt idx="2">
                    <c:v>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48.5</c:v>
                </c:pt>
                <c:pt idx="2">
                  <c:v>988</c:v>
                </c:pt>
                <c:pt idx="3">
                  <c:v>2419</c:v>
                </c:pt>
                <c:pt idx="4">
                  <c:v>3506</c:v>
                </c:pt>
                <c:pt idx="5">
                  <c:v>3944</c:v>
                </c:pt>
                <c:pt idx="6">
                  <c:v>4020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92-49C3-8AC2-669BBDFB748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48.5</c:v>
                </c:pt>
                <c:pt idx="2">
                  <c:v>988</c:v>
                </c:pt>
                <c:pt idx="3">
                  <c:v>2419</c:v>
                </c:pt>
                <c:pt idx="4">
                  <c:v>3506</c:v>
                </c:pt>
                <c:pt idx="5">
                  <c:v>3944</c:v>
                </c:pt>
                <c:pt idx="6">
                  <c:v>4020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-7.439913451406004E-3</c:v>
                </c:pt>
                <c:pt idx="1">
                  <c:v>-7.7099790689376122E-3</c:v>
                </c:pt>
                <c:pt idx="2">
                  <c:v>-1.2941456340503511E-2</c:v>
                </c:pt>
                <c:pt idx="3">
                  <c:v>-2.0909784148497979E-2</c:v>
                </c:pt>
                <c:pt idx="4">
                  <c:v>-2.6962594999154856E-2</c:v>
                </c:pt>
                <c:pt idx="5">
                  <c:v>-2.9401538101811439E-2</c:v>
                </c:pt>
                <c:pt idx="6">
                  <c:v>-2.9824733708665098E-2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92-49C3-8AC2-669BBDFB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661192"/>
        <c:axId val="1"/>
      </c:scatterChart>
      <c:valAx>
        <c:axId val="767661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661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18D07B6-2CEC-FF00-794C-B82F95F6E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992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bav-astro.de/sfs/BAVM_link.php?BAVMnr=172" TargetMode="External"/><Relationship Id="rId5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6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28" t="s">
        <v>47</v>
      </c>
    </row>
    <row r="2" spans="1:7" ht="12.95" customHeight="1" x14ac:dyDescent="0.2">
      <c r="A2" t="s">
        <v>22</v>
      </c>
      <c r="B2" t="s">
        <v>36</v>
      </c>
      <c r="C2" s="2"/>
      <c r="D2" s="2"/>
    </row>
    <row r="3" spans="1:7" ht="12.95" customHeight="1" thickBot="1" x14ac:dyDescent="0.25"/>
    <row r="4" spans="1:7" ht="12.95" customHeight="1" thickTop="1" thickBot="1" x14ac:dyDescent="0.25">
      <c r="A4" s="29" t="s">
        <v>37</v>
      </c>
      <c r="C4" s="7">
        <v>53059.56799999997</v>
      </c>
      <c r="D4" s="8">
        <v>0.71738000000000002</v>
      </c>
    </row>
    <row r="5" spans="1:7" ht="12.95" customHeight="1" x14ac:dyDescent="0.2"/>
    <row r="6" spans="1:7" ht="12.95" customHeight="1" x14ac:dyDescent="0.2">
      <c r="A6" s="4" t="s">
        <v>0</v>
      </c>
    </row>
    <row r="7" spans="1:7" ht="12.95" customHeight="1" x14ac:dyDescent="0.2">
      <c r="A7" t="s">
        <v>1</v>
      </c>
      <c r="C7">
        <f>+C4</f>
        <v>53059.56799999997</v>
      </c>
    </row>
    <row r="8" spans="1:7" ht="12.95" customHeight="1" x14ac:dyDescent="0.2">
      <c r="A8" t="s">
        <v>2</v>
      </c>
      <c r="C8">
        <f>+D4</f>
        <v>0.71738000000000002</v>
      </c>
    </row>
    <row r="9" spans="1:7" ht="12.95" customHeight="1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7" ht="12.95" customHeight="1" thickBot="1" x14ac:dyDescent="0.25">
      <c r="A10" s="11"/>
      <c r="B10" s="11"/>
      <c r="C10" s="3" t="s">
        <v>18</v>
      </c>
      <c r="D10" s="3" t="s">
        <v>19</v>
      </c>
      <c r="E10" s="11"/>
    </row>
    <row r="11" spans="1:7" ht="12.95" customHeight="1" x14ac:dyDescent="0.2">
      <c r="A11" s="11" t="s">
        <v>14</v>
      </c>
      <c r="B11" s="11"/>
      <c r="C11" s="23">
        <f ca="1">INTERCEPT(INDIRECT($G$11):G991,INDIRECT($F$11):F991)</f>
        <v>-7.439913451406004E-3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ht="12.95" customHeight="1" x14ac:dyDescent="0.2">
      <c r="A12" s="11" t="s">
        <v>15</v>
      </c>
      <c r="B12" s="11"/>
      <c r="C12" s="23">
        <f ca="1">SLOPE(INDIRECT($G$11):G991,INDIRECT($F$11):F991)</f>
        <v>-5.5683632480744013E-6</v>
      </c>
      <c r="D12" s="2"/>
      <c r="E12" s="11"/>
    </row>
    <row r="13" spans="1:7" ht="12.95" customHeight="1" x14ac:dyDescent="0.2">
      <c r="A13" s="11" t="s">
        <v>17</v>
      </c>
      <c r="B13" s="11"/>
      <c r="C13" s="2" t="s">
        <v>12</v>
      </c>
      <c r="D13" s="15" t="s">
        <v>43</v>
      </c>
      <c r="E13" s="12">
        <v>1</v>
      </c>
    </row>
    <row r="14" spans="1:7" ht="12.95" customHeight="1" x14ac:dyDescent="0.2">
      <c r="A14" s="11"/>
      <c r="B14" s="11"/>
      <c r="C14" s="11"/>
      <c r="D14" s="15" t="s">
        <v>31</v>
      </c>
      <c r="E14" s="16">
        <f ca="1">NOW()+15018.5+$C$9/24</f>
        <v>60370.738827199071</v>
      </c>
    </row>
    <row r="15" spans="1:7" ht="12.95" customHeight="1" x14ac:dyDescent="0.2">
      <c r="A15" s="13" t="s">
        <v>16</v>
      </c>
      <c r="B15" s="11"/>
      <c r="C15" s="14">
        <f ca="1">(C7+C11)+(C8+C12)*INT(MAX(F21:F3532))</f>
        <v>55943.405775266263</v>
      </c>
      <c r="D15" s="15" t="s">
        <v>44</v>
      </c>
      <c r="E15" s="16">
        <f ca="1">ROUND(2*(E14-$C$7)/$C$8,0)/2+E13</f>
        <v>10192.5</v>
      </c>
    </row>
    <row r="16" spans="1:7" ht="12.95" customHeight="1" x14ac:dyDescent="0.2">
      <c r="A16" s="17" t="s">
        <v>3</v>
      </c>
      <c r="B16" s="11"/>
      <c r="C16" s="18">
        <f ca="1">+C8+C12</f>
        <v>0.71737443163675196</v>
      </c>
      <c r="D16" s="15" t="s">
        <v>32</v>
      </c>
      <c r="E16" s="25">
        <f ca="1">ROUND(2*(E14-$C$15)/$C$16,0)/2+E13</f>
        <v>6172.5</v>
      </c>
    </row>
    <row r="17" spans="1:18" ht="12.95" customHeight="1" thickBot="1" x14ac:dyDescent="0.25">
      <c r="A17" s="15" t="s">
        <v>28</v>
      </c>
      <c r="B17" s="11"/>
      <c r="C17" s="11">
        <f>COUNT(C21:C2190)</f>
        <v>7</v>
      </c>
      <c r="D17" s="15" t="s">
        <v>33</v>
      </c>
      <c r="E17" s="19">
        <f ca="1">+$C$15+$C$16*E16-15018.5-$C$9/24</f>
        <v>45353.295287877452</v>
      </c>
    </row>
    <row r="18" spans="1:18" ht="12.95" customHeight="1" thickTop="1" thickBot="1" x14ac:dyDescent="0.25">
      <c r="A18" s="17" t="s">
        <v>4</v>
      </c>
      <c r="B18" s="11"/>
      <c r="C18" s="20">
        <f ca="1">+C15</f>
        <v>55943.405775266263</v>
      </c>
      <c r="D18" s="21">
        <f ca="1">+C16</f>
        <v>0.71737443163675196</v>
      </c>
      <c r="E18" s="22" t="s">
        <v>34</v>
      </c>
    </row>
    <row r="19" spans="1:18" ht="12.95" customHeight="1" thickTop="1" x14ac:dyDescent="0.2">
      <c r="A19" s="26" t="s">
        <v>35</v>
      </c>
      <c r="E19" s="27">
        <v>21</v>
      </c>
    </row>
    <row r="20" spans="1:18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58</v>
      </c>
      <c r="J20" s="6" t="s">
        <v>50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8" ht="12.95" customHeight="1" x14ac:dyDescent="0.2">
      <c r="A21" s="30" t="s">
        <v>38</v>
      </c>
      <c r="C21" s="9">
        <v>53059.56799999997</v>
      </c>
      <c r="D21" s="9" t="s">
        <v>12</v>
      </c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H21">
        <f t="shared" ref="H21:H26" si="3">+G21</f>
        <v>0</v>
      </c>
      <c r="O21">
        <f t="shared" ref="O21:O27" ca="1" si="4">+C$11+C$12*$F21</f>
        <v>-7.439913451406004E-3</v>
      </c>
      <c r="Q21" s="1">
        <f t="shared" ref="Q21:Q27" si="5">+C21-15018.5</f>
        <v>38041.06799999997</v>
      </c>
    </row>
    <row r="22" spans="1:18" ht="12.95" customHeight="1" x14ac:dyDescent="0.2">
      <c r="A22" s="9" t="s">
        <v>39</v>
      </c>
      <c r="B22" s="52" t="s">
        <v>82</v>
      </c>
      <c r="C22" s="9">
        <v>53094.351900000001</v>
      </c>
      <c r="D22" s="9">
        <v>5.9999999999999995E-4</v>
      </c>
      <c r="E22">
        <f t="shared" si="0"/>
        <v>48.487412528968299</v>
      </c>
      <c r="F22">
        <f t="shared" si="1"/>
        <v>48.5</v>
      </c>
      <c r="G22">
        <f t="shared" si="2"/>
        <v>-9.0299999719718471E-3</v>
      </c>
      <c r="J22">
        <f>+G22</f>
        <v>-9.0299999719718471E-3</v>
      </c>
      <c r="O22">
        <f t="shared" ca="1" si="4"/>
        <v>-7.7099790689376122E-3</v>
      </c>
      <c r="Q22" s="1">
        <f t="shared" si="5"/>
        <v>38075.851900000001</v>
      </c>
      <c r="R22" t="str">
        <f>IF(ABS(C22-C21)&lt;0.00001,1,"")</f>
        <v/>
      </c>
    </row>
    <row r="23" spans="1:18" ht="12.95" customHeight="1" x14ac:dyDescent="0.2">
      <c r="A23" s="31" t="s">
        <v>40</v>
      </c>
      <c r="B23" s="32" t="s">
        <v>41</v>
      </c>
      <c r="C23" s="31">
        <v>53768.318200000002</v>
      </c>
      <c r="D23" s="31">
        <v>1E-3</v>
      </c>
      <c r="E23">
        <f t="shared" si="0"/>
        <v>987.97039226077015</v>
      </c>
      <c r="F23">
        <f t="shared" si="1"/>
        <v>988</v>
      </c>
      <c r="G23">
        <f t="shared" si="2"/>
        <v>-2.1239999965473544E-2</v>
      </c>
      <c r="J23">
        <f>+G23</f>
        <v>-2.1239999965473544E-2</v>
      </c>
      <c r="O23">
        <f t="shared" ca="1" si="4"/>
        <v>-1.2941456340503511E-2</v>
      </c>
      <c r="Q23" s="1">
        <f t="shared" si="5"/>
        <v>38749.818200000002</v>
      </c>
    </row>
    <row r="24" spans="1:18" ht="12.95" customHeight="1" x14ac:dyDescent="0.2">
      <c r="A24" s="31" t="s">
        <v>42</v>
      </c>
      <c r="B24" s="33" t="s">
        <v>41</v>
      </c>
      <c r="C24" s="31">
        <v>54794.890599999999</v>
      </c>
      <c r="D24" s="31">
        <v>2.9999999999999997E-4</v>
      </c>
      <c r="E24">
        <f t="shared" si="0"/>
        <v>2418.9726504781684</v>
      </c>
      <c r="F24">
        <f t="shared" si="1"/>
        <v>2419</v>
      </c>
      <c r="G24">
        <f t="shared" si="2"/>
        <v>-1.9619999970018398E-2</v>
      </c>
      <c r="J24">
        <f>+G24</f>
        <v>-1.9619999970018398E-2</v>
      </c>
      <c r="O24">
        <f t="shared" ca="1" si="4"/>
        <v>-2.0909784148497979E-2</v>
      </c>
      <c r="Q24" s="1">
        <f t="shared" si="5"/>
        <v>39776.390599999999</v>
      </c>
    </row>
    <row r="25" spans="1:18" ht="12.95" customHeight="1" x14ac:dyDescent="0.2">
      <c r="A25" s="34" t="s">
        <v>45</v>
      </c>
      <c r="B25" s="35" t="s">
        <v>41</v>
      </c>
      <c r="C25" s="34">
        <v>55574.671999999999</v>
      </c>
      <c r="D25" s="34">
        <v>6.9999999999999999E-4</v>
      </c>
      <c r="E25">
        <f t="shared" si="0"/>
        <v>3505.9577908500773</v>
      </c>
      <c r="F25">
        <f t="shared" si="1"/>
        <v>3506</v>
      </c>
      <c r="G25">
        <f t="shared" si="2"/>
        <v>-3.0279999969934579E-2</v>
      </c>
      <c r="J25">
        <f>+G25</f>
        <v>-3.0279999969934579E-2</v>
      </c>
      <c r="O25">
        <f t="shared" ca="1" si="4"/>
        <v>-2.6962594999154856E-2</v>
      </c>
      <c r="Q25" s="1">
        <f t="shared" si="5"/>
        <v>40556.171999999999</v>
      </c>
    </row>
    <row r="26" spans="1:18" ht="12.95" customHeight="1" x14ac:dyDescent="0.2">
      <c r="A26" s="34" t="s">
        <v>46</v>
      </c>
      <c r="B26" s="35" t="s">
        <v>41</v>
      </c>
      <c r="C26" s="34">
        <v>55888.8871</v>
      </c>
      <c r="D26" s="34">
        <v>2.9999999999999997E-4</v>
      </c>
      <c r="E26">
        <f t="shared" si="0"/>
        <v>3943.9614987872951</v>
      </c>
      <c r="F26">
        <f t="shared" si="1"/>
        <v>3944</v>
      </c>
      <c r="G26">
        <f t="shared" si="2"/>
        <v>-2.7619999971648213E-2</v>
      </c>
      <c r="J26">
        <f>+G26</f>
        <v>-2.7619999971648213E-2</v>
      </c>
      <c r="O26">
        <f t="shared" ca="1" si="4"/>
        <v>-2.9401538101811439E-2</v>
      </c>
      <c r="Q26" s="1">
        <f t="shared" si="5"/>
        <v>40870.3871</v>
      </c>
    </row>
    <row r="27" spans="1:18" ht="12.95" customHeight="1" x14ac:dyDescent="0.2">
      <c r="A27" s="49" t="s">
        <v>81</v>
      </c>
      <c r="B27" s="51" t="s">
        <v>41</v>
      </c>
      <c r="C27" s="50">
        <v>55943.408199999998</v>
      </c>
      <c r="D27" s="50" t="s">
        <v>58</v>
      </c>
      <c r="E27">
        <f t="shared" si="0"/>
        <v>4019.9618054587913</v>
      </c>
      <c r="F27">
        <f t="shared" si="1"/>
        <v>4020</v>
      </c>
      <c r="G27">
        <f t="shared" si="2"/>
        <v>-2.7399999969929922E-2</v>
      </c>
      <c r="I27">
        <f>+G27</f>
        <v>-2.7399999969929922E-2</v>
      </c>
      <c r="O27">
        <f t="shared" ca="1" si="4"/>
        <v>-2.9824733708665098E-2</v>
      </c>
      <c r="Q27" s="1">
        <f t="shared" si="5"/>
        <v>40924.908199999998</v>
      </c>
    </row>
    <row r="28" spans="1:18" ht="12.95" customHeight="1" x14ac:dyDescent="0.2">
      <c r="C28" s="9"/>
      <c r="D28" s="9"/>
      <c r="Q28" s="1"/>
    </row>
    <row r="29" spans="1:18" ht="12.95" customHeight="1" x14ac:dyDescent="0.2">
      <c r="C29" s="9"/>
      <c r="D29" s="9"/>
      <c r="Q29" s="1"/>
    </row>
    <row r="30" spans="1:18" ht="12.95" customHeight="1" x14ac:dyDescent="0.2">
      <c r="C30" s="9"/>
      <c r="D30" s="9"/>
      <c r="Q30" s="1"/>
    </row>
    <row r="31" spans="1:18" ht="12.95" customHeight="1" x14ac:dyDescent="0.2">
      <c r="C31" s="9"/>
      <c r="D31" s="9"/>
      <c r="Q31" s="1"/>
    </row>
    <row r="32" spans="1:18" ht="12.95" customHeight="1" x14ac:dyDescent="0.2">
      <c r="C32" s="9"/>
      <c r="D32" s="9"/>
    </row>
    <row r="33" spans="3:4" ht="12.95" customHeight="1" x14ac:dyDescent="0.2">
      <c r="C33" s="9"/>
      <c r="D33" s="9"/>
    </row>
    <row r="34" spans="3:4" ht="12.95" customHeight="1" x14ac:dyDescent="0.2">
      <c r="C34" s="9"/>
      <c r="D34" s="9"/>
    </row>
    <row r="35" spans="3:4" ht="12.95" customHeight="1" x14ac:dyDescent="0.2">
      <c r="C35" s="9"/>
      <c r="D35" s="9"/>
    </row>
    <row r="36" spans="3:4" ht="12.95" customHeight="1" x14ac:dyDescent="0.2">
      <c r="C36" s="9"/>
      <c r="D36" s="9"/>
    </row>
    <row r="37" spans="3:4" ht="12.95" customHeight="1" x14ac:dyDescent="0.2">
      <c r="C37" s="9"/>
      <c r="D37" s="9"/>
    </row>
    <row r="38" spans="3:4" ht="12.95" customHeight="1" x14ac:dyDescent="0.2">
      <c r="C38" s="9"/>
      <c r="D38" s="9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3"/>
  <sheetViews>
    <sheetView workbookViewId="0">
      <selection activeCell="A15" sqref="A15:D15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36" t="s">
        <v>48</v>
      </c>
      <c r="I1" s="37" t="s">
        <v>49</v>
      </c>
      <c r="J1" s="38" t="s">
        <v>50</v>
      </c>
    </row>
    <row r="2" spans="1:16" x14ac:dyDescent="0.2">
      <c r="I2" s="39" t="s">
        <v>51</v>
      </c>
      <c r="J2" s="40" t="s">
        <v>52</v>
      </c>
    </row>
    <row r="3" spans="1:16" x14ac:dyDescent="0.2">
      <c r="A3" s="41" t="s">
        <v>53</v>
      </c>
      <c r="I3" s="39" t="s">
        <v>54</v>
      </c>
      <c r="J3" s="40" t="s">
        <v>55</v>
      </c>
    </row>
    <row r="4" spans="1:16" x14ac:dyDescent="0.2">
      <c r="I4" s="39" t="s">
        <v>56</v>
      </c>
      <c r="J4" s="40" t="s">
        <v>55</v>
      </c>
    </row>
    <row r="5" spans="1:16" ht="13.5" thickBot="1" x14ac:dyDescent="0.25">
      <c r="I5" s="42" t="s">
        <v>57</v>
      </c>
      <c r="J5" s="43" t="s">
        <v>58</v>
      </c>
    </row>
    <row r="10" spans="1:16" ht="13.5" thickBot="1" x14ac:dyDescent="0.25"/>
    <row r="11" spans="1:16" ht="12.75" customHeight="1" thickBot="1" x14ac:dyDescent="0.25">
      <c r="A11" s="9" t="str">
        <f>P11</f>
        <v>BAVM 172 </v>
      </c>
      <c r="B11" s="2" t="str">
        <f>IF(H11=INT(H11),"I","II")</f>
        <v>II</v>
      </c>
      <c r="C11" s="9">
        <f>1*G11</f>
        <v>53094.351900000001</v>
      </c>
      <c r="D11" s="11" t="str">
        <f>VLOOKUP(F11,I$1:J$5,2,FALSE)</f>
        <v>vis</v>
      </c>
      <c r="E11" s="44">
        <f>VLOOKUP(C11,Active!C$21:E$973,3,FALSE)</f>
        <v>48.487412528968299</v>
      </c>
      <c r="F11" s="2" t="s">
        <v>57</v>
      </c>
      <c r="G11" s="11" t="str">
        <f>MID(I11,3,LEN(I11)-3)</f>
        <v>53094.3519</v>
      </c>
      <c r="H11" s="9">
        <f>1*K11</f>
        <v>-939.5</v>
      </c>
      <c r="I11" s="45" t="s">
        <v>59</v>
      </c>
      <c r="J11" s="46" t="s">
        <v>60</v>
      </c>
      <c r="K11" s="45">
        <v>-939.5</v>
      </c>
      <c r="L11" s="45" t="s">
        <v>61</v>
      </c>
      <c r="M11" s="46" t="s">
        <v>62</v>
      </c>
      <c r="N11" s="46" t="s">
        <v>57</v>
      </c>
      <c r="O11" s="47" t="s">
        <v>63</v>
      </c>
      <c r="P11" s="48" t="s">
        <v>64</v>
      </c>
    </row>
    <row r="12" spans="1:16" ht="12.75" customHeight="1" thickBot="1" x14ac:dyDescent="0.25">
      <c r="A12" s="9" t="str">
        <f>P12</f>
        <v>BAVM 178 </v>
      </c>
      <c r="B12" s="2" t="str">
        <f>IF(H12=INT(H12),"I","II")</f>
        <v>I</v>
      </c>
      <c r="C12" s="9">
        <f>1*G12</f>
        <v>53768.318200000002</v>
      </c>
      <c r="D12" s="11" t="str">
        <f>VLOOKUP(F12,I$1:J$5,2,FALSE)</f>
        <v>vis</v>
      </c>
      <c r="E12" s="44">
        <f>VLOOKUP(C12,Active!C$21:E$973,3,FALSE)</f>
        <v>987.97039226077015</v>
      </c>
      <c r="F12" s="2" t="s">
        <v>57</v>
      </c>
      <c r="G12" s="11" t="str">
        <f>MID(I12,3,LEN(I12)-3)</f>
        <v>53768.3182</v>
      </c>
      <c r="H12" s="9">
        <f>1*K12</f>
        <v>0</v>
      </c>
      <c r="I12" s="45" t="s">
        <v>65</v>
      </c>
      <c r="J12" s="46" t="s">
        <v>66</v>
      </c>
      <c r="K12" s="45">
        <v>0</v>
      </c>
      <c r="L12" s="45" t="s">
        <v>67</v>
      </c>
      <c r="M12" s="46" t="s">
        <v>62</v>
      </c>
      <c r="N12" s="46" t="s">
        <v>57</v>
      </c>
      <c r="O12" s="47" t="s">
        <v>63</v>
      </c>
      <c r="P12" s="48" t="s">
        <v>68</v>
      </c>
    </row>
    <row r="13" spans="1:16" ht="12.75" customHeight="1" thickBot="1" x14ac:dyDescent="0.25">
      <c r="A13" s="9" t="str">
        <f>P13</f>
        <v>IBVS 5992 </v>
      </c>
      <c r="B13" s="2" t="str">
        <f>IF(H13=INT(H13),"I","II")</f>
        <v>I</v>
      </c>
      <c r="C13" s="9">
        <f>1*G13</f>
        <v>55574.671999999999</v>
      </c>
      <c r="D13" s="11" t="str">
        <f>VLOOKUP(F13,I$1:J$5,2,FALSE)</f>
        <v>vis</v>
      </c>
      <c r="E13" s="44">
        <f>VLOOKUP(C13,Active!C$21:E$973,3,FALSE)</f>
        <v>3505.9577908500773</v>
      </c>
      <c r="F13" s="2" t="s">
        <v>57</v>
      </c>
      <c r="G13" s="11" t="str">
        <f>MID(I13,3,LEN(I13)-3)</f>
        <v>55574.6720</v>
      </c>
      <c r="H13" s="9">
        <f>1*K13</f>
        <v>2518</v>
      </c>
      <c r="I13" s="45" t="s">
        <v>69</v>
      </c>
      <c r="J13" s="46" t="s">
        <v>70</v>
      </c>
      <c r="K13" s="45">
        <v>2518</v>
      </c>
      <c r="L13" s="45" t="s">
        <v>71</v>
      </c>
      <c r="M13" s="46" t="s">
        <v>62</v>
      </c>
      <c r="N13" s="46" t="s">
        <v>57</v>
      </c>
      <c r="O13" s="47" t="s">
        <v>72</v>
      </c>
      <c r="P13" s="48" t="s">
        <v>73</v>
      </c>
    </row>
    <row r="14" spans="1:16" ht="12.75" customHeight="1" thickBot="1" x14ac:dyDescent="0.25">
      <c r="A14" s="9" t="str">
        <f>P14</f>
        <v>IBVS 6011 </v>
      </c>
      <c r="B14" s="2" t="str">
        <f>IF(H14=INT(H14),"I","II")</f>
        <v>I</v>
      </c>
      <c r="C14" s="9">
        <f>1*G14</f>
        <v>55888.8871</v>
      </c>
      <c r="D14" s="11" t="str">
        <f>VLOOKUP(F14,I$1:J$5,2,FALSE)</f>
        <v>vis</v>
      </c>
      <c r="E14" s="44">
        <f>VLOOKUP(C14,Active!C$21:E$973,3,FALSE)</f>
        <v>3943.9614987872951</v>
      </c>
      <c r="F14" s="2" t="s">
        <v>57</v>
      </c>
      <c r="G14" s="11" t="str">
        <f>MID(I14,3,LEN(I14)-3)</f>
        <v>55888.8871</v>
      </c>
      <c r="H14" s="9">
        <f>1*K14</f>
        <v>2956</v>
      </c>
      <c r="I14" s="45" t="s">
        <v>74</v>
      </c>
      <c r="J14" s="46" t="s">
        <v>75</v>
      </c>
      <c r="K14" s="45">
        <v>2956</v>
      </c>
      <c r="L14" s="45" t="s">
        <v>76</v>
      </c>
      <c r="M14" s="46" t="s">
        <v>62</v>
      </c>
      <c r="N14" s="46" t="s">
        <v>57</v>
      </c>
      <c r="O14" s="47" t="s">
        <v>72</v>
      </c>
      <c r="P14" s="48" t="s">
        <v>77</v>
      </c>
    </row>
    <row r="15" spans="1:16" ht="12.75" customHeight="1" thickBot="1" x14ac:dyDescent="0.25">
      <c r="A15" s="9" t="str">
        <f>P15</f>
        <v>BAVM 225 </v>
      </c>
      <c r="B15" s="2" t="str">
        <f>IF(H15=INT(H15),"I","II")</f>
        <v>I</v>
      </c>
      <c r="C15" s="9">
        <f>1*G15</f>
        <v>55943.408199999998</v>
      </c>
      <c r="D15" s="11" t="str">
        <f>VLOOKUP(F15,I$1:J$5,2,FALSE)</f>
        <v>vis</v>
      </c>
      <c r="E15" s="44">
        <f>VLOOKUP(C15,Active!C$21:E$973,3,FALSE)</f>
        <v>4019.9618054587913</v>
      </c>
      <c r="F15" s="2" t="s">
        <v>57</v>
      </c>
      <c r="G15" s="11" t="str">
        <f>MID(I15,3,LEN(I15)-3)</f>
        <v>55943.4082</v>
      </c>
      <c r="H15" s="9">
        <f>1*K15</f>
        <v>3032</v>
      </c>
      <c r="I15" s="45" t="s">
        <v>78</v>
      </c>
      <c r="J15" s="46" t="s">
        <v>79</v>
      </c>
      <c r="K15" s="45">
        <v>3032</v>
      </c>
      <c r="L15" s="45" t="s">
        <v>80</v>
      </c>
      <c r="M15" s="46" t="s">
        <v>62</v>
      </c>
      <c r="N15" s="46" t="s">
        <v>57</v>
      </c>
      <c r="O15" s="47" t="s">
        <v>63</v>
      </c>
      <c r="P15" s="48" t="s">
        <v>81</v>
      </c>
    </row>
    <row r="16" spans="1:16" x14ac:dyDescent="0.2">
      <c r="B16" s="2"/>
      <c r="E16" s="44"/>
      <c r="F16" s="2"/>
    </row>
    <row r="17" spans="2:6" x14ac:dyDescent="0.2">
      <c r="B17" s="2"/>
      <c r="E17" s="44"/>
      <c r="F17" s="2"/>
    </row>
    <row r="18" spans="2:6" x14ac:dyDescent="0.2">
      <c r="B18" s="2"/>
      <c r="E18" s="44"/>
      <c r="F18" s="2"/>
    </row>
    <row r="19" spans="2:6" x14ac:dyDescent="0.2">
      <c r="B19" s="2"/>
      <c r="E19" s="44"/>
      <c r="F19" s="2"/>
    </row>
    <row r="20" spans="2:6" x14ac:dyDescent="0.2">
      <c r="B20" s="2"/>
      <c r="E20" s="44"/>
      <c r="F20" s="2"/>
    </row>
    <row r="21" spans="2:6" x14ac:dyDescent="0.2">
      <c r="B21" s="2"/>
      <c r="E21" s="44"/>
      <c r="F21" s="2"/>
    </row>
    <row r="22" spans="2:6" x14ac:dyDescent="0.2">
      <c r="B22" s="2"/>
      <c r="E22" s="44"/>
      <c r="F22" s="2"/>
    </row>
    <row r="23" spans="2:6" x14ac:dyDescent="0.2">
      <c r="B23" s="2"/>
      <c r="E23" s="44"/>
      <c r="F23" s="2"/>
    </row>
    <row r="24" spans="2:6" x14ac:dyDescent="0.2">
      <c r="B24" s="2"/>
      <c r="E24" s="44"/>
      <c r="F24" s="2"/>
    </row>
    <row r="25" spans="2:6" x14ac:dyDescent="0.2">
      <c r="B25" s="2"/>
      <c r="E25" s="44"/>
      <c r="F25" s="2"/>
    </row>
    <row r="26" spans="2:6" x14ac:dyDescent="0.2">
      <c r="B26" s="2"/>
      <c r="E26" s="44"/>
      <c r="F26" s="2"/>
    </row>
    <row r="27" spans="2:6" x14ac:dyDescent="0.2">
      <c r="B27" s="2"/>
      <c r="E27" s="44"/>
      <c r="F27" s="2"/>
    </row>
    <row r="28" spans="2:6" x14ac:dyDescent="0.2">
      <c r="B28" s="2"/>
      <c r="E28" s="44"/>
      <c r="F28" s="2"/>
    </row>
    <row r="29" spans="2:6" x14ac:dyDescent="0.2">
      <c r="B29" s="2"/>
      <c r="E29" s="44"/>
      <c r="F29" s="2"/>
    </row>
    <row r="30" spans="2:6" x14ac:dyDescent="0.2">
      <c r="B30" s="2"/>
      <c r="E30" s="44"/>
      <c r="F30" s="2"/>
    </row>
    <row r="31" spans="2:6" x14ac:dyDescent="0.2">
      <c r="B31" s="2"/>
      <c r="E31" s="44"/>
      <c r="F31" s="2"/>
    </row>
    <row r="32" spans="2:6" x14ac:dyDescent="0.2">
      <c r="B32" s="2"/>
      <c r="E32" s="44"/>
      <c r="F32" s="2"/>
    </row>
    <row r="33" spans="2:6" x14ac:dyDescent="0.2">
      <c r="B33" s="2"/>
      <c r="E33" s="44"/>
      <c r="F33" s="2"/>
    </row>
    <row r="34" spans="2:6" x14ac:dyDescent="0.2">
      <c r="B34" s="2"/>
      <c r="E34" s="44"/>
      <c r="F34" s="2"/>
    </row>
    <row r="35" spans="2:6" x14ac:dyDescent="0.2">
      <c r="B35" s="2"/>
      <c r="E35" s="44"/>
      <c r="F35" s="2"/>
    </row>
    <row r="36" spans="2:6" x14ac:dyDescent="0.2">
      <c r="B36" s="2"/>
      <c r="E36" s="44"/>
      <c r="F36" s="2"/>
    </row>
    <row r="37" spans="2:6" x14ac:dyDescent="0.2">
      <c r="B37" s="2"/>
      <c r="E37" s="44"/>
      <c r="F37" s="2"/>
    </row>
    <row r="38" spans="2:6" x14ac:dyDescent="0.2">
      <c r="B38" s="2"/>
      <c r="E38" s="44"/>
      <c r="F38" s="2"/>
    </row>
    <row r="39" spans="2:6" x14ac:dyDescent="0.2">
      <c r="B39" s="2"/>
      <c r="E39" s="44"/>
      <c r="F39" s="2"/>
    </row>
    <row r="40" spans="2:6" x14ac:dyDescent="0.2">
      <c r="B40" s="2"/>
      <c r="E40" s="44"/>
      <c r="F40" s="2"/>
    </row>
    <row r="41" spans="2:6" x14ac:dyDescent="0.2">
      <c r="B41" s="2"/>
      <c r="E41" s="44"/>
      <c r="F41" s="2"/>
    </row>
    <row r="42" spans="2:6" x14ac:dyDescent="0.2">
      <c r="B42" s="2"/>
      <c r="E42" s="44"/>
      <c r="F42" s="2"/>
    </row>
    <row r="43" spans="2:6" x14ac:dyDescent="0.2">
      <c r="B43" s="2"/>
      <c r="E43" s="44"/>
      <c r="F43" s="2"/>
    </row>
    <row r="44" spans="2:6" x14ac:dyDescent="0.2">
      <c r="B44" s="2"/>
      <c r="E44" s="44"/>
      <c r="F44" s="2"/>
    </row>
    <row r="45" spans="2:6" x14ac:dyDescent="0.2">
      <c r="B45" s="2"/>
      <c r="E45" s="44"/>
      <c r="F45" s="2"/>
    </row>
    <row r="46" spans="2:6" x14ac:dyDescent="0.2">
      <c r="B46" s="2"/>
      <c r="E46" s="44"/>
      <c r="F46" s="2"/>
    </row>
    <row r="47" spans="2:6" x14ac:dyDescent="0.2">
      <c r="B47" s="2"/>
      <c r="E47" s="44"/>
      <c r="F47" s="2"/>
    </row>
    <row r="48" spans="2:6" x14ac:dyDescent="0.2">
      <c r="B48" s="2"/>
      <c r="E48" s="44"/>
      <c r="F48" s="2"/>
    </row>
    <row r="49" spans="2:6" x14ac:dyDescent="0.2">
      <c r="B49" s="2"/>
      <c r="E49" s="44"/>
      <c r="F49" s="2"/>
    </row>
    <row r="50" spans="2:6" x14ac:dyDescent="0.2">
      <c r="B50" s="2"/>
      <c r="E50" s="44"/>
      <c r="F50" s="2"/>
    </row>
    <row r="51" spans="2:6" x14ac:dyDescent="0.2">
      <c r="B51" s="2"/>
      <c r="E51" s="44"/>
      <c r="F51" s="2"/>
    </row>
    <row r="52" spans="2:6" x14ac:dyDescent="0.2">
      <c r="B52" s="2"/>
      <c r="E52" s="44"/>
      <c r="F52" s="2"/>
    </row>
    <row r="53" spans="2:6" x14ac:dyDescent="0.2">
      <c r="B53" s="2"/>
      <c r="E53" s="44"/>
      <c r="F53" s="2"/>
    </row>
    <row r="54" spans="2:6" x14ac:dyDescent="0.2">
      <c r="B54" s="2"/>
      <c r="E54" s="44"/>
      <c r="F54" s="2"/>
    </row>
    <row r="55" spans="2:6" x14ac:dyDescent="0.2">
      <c r="B55" s="2"/>
      <c r="E55" s="44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</sheetData>
  <phoneticPr fontId="7" type="noConversion"/>
  <hyperlinks>
    <hyperlink ref="P11" r:id="rId1" display="http://www.bav-astro.de/sfs/BAVM_link.php?BAVMnr=172"/>
    <hyperlink ref="P12" r:id="rId2" display="http://www.bav-astro.de/sfs/BAVM_link.php?BAVMnr=178"/>
    <hyperlink ref="P13" r:id="rId3" display="http://www.konkoly.hu/cgi-bin/IBVS?5992"/>
    <hyperlink ref="P14" r:id="rId4" display="http://www.konkoly.hu/cgi-bin/IBVS?6011"/>
    <hyperlink ref="P15" r:id="rId5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2024-03-01T04:43:54Z</dcterms:modified>
</cp:coreProperties>
</file>