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167E3B-EE4C-4BB0-8303-0A222FCC7C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D9" i="1"/>
  <c r="C9" i="1"/>
  <c r="Q23" i="1"/>
  <c r="Q22" i="1"/>
  <c r="F16" i="1"/>
  <c r="F17" i="1" s="1"/>
  <c r="C17" i="1"/>
  <c r="Q21" i="1"/>
  <c r="E21" i="1"/>
  <c r="F21" i="1"/>
  <c r="G21" i="1" s="1"/>
  <c r="I21" i="1" s="1"/>
  <c r="E22" i="1"/>
  <c r="F22" i="1" s="1"/>
  <c r="G22" i="1" s="1"/>
  <c r="K22" i="1" s="1"/>
  <c r="C12" i="1"/>
  <c r="C11" i="1"/>
  <c r="O23" i="1" l="1"/>
  <c r="C15" i="1"/>
  <c r="O22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<sst xmlns="http://schemas.openxmlformats.org/spreadsheetml/2006/main" count="58" uniqueCount="51">
  <si>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</si>
  <si>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</si>
  <si>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</si>
  <si>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</si>
  <si>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</si>
  <si>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</si>
  <si>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</si>
  <si>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</si>
  <si>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</si>
  <si>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</si>
  <si>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</si>
  <si>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</si>
  <si>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</si>
  <si>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</si>
  <si>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</si>
  <si>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</si>
  <si>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</si>
  <si>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</si>
  <si>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</si>
  <si>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</si>
  <si>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</si>
  <si>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</si>
  <si>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</si>
  <si>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</si>
  <si>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</si>
  <si>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</si>
  <si>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</si>
  <si>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</si>
  <si>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</si>
  <si>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</si>
  <si>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</si>
  <si>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</si>
  <si>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</si>
  <si>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</si>
  <si>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</si>
  <si>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</si>
  <si>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</si>
  <si>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</si>
  <si>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</si>
  <si>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</si>
  <si>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</si>
  <si>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</si>
  <si>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</si>
  <si>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V2767 Ori</t>
  </si>
  <si>
    <t>2013a</t>
  </si>
  <si>
    <t>G0129-0453</t>
  </si>
  <si>
    <t>EA</t>
  </si>
  <si>
    <t>V2767 Ori / GSC 0129-0453</t>
  </si>
  <si>
    <t>BRNO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</si>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</sst>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17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41" applyFont="1" applyAlignment="1">
      <alignment vertical="center"/>
    </xf>
    <xf numFmtId="0" fontId="18" fillId="0" borderId="0" xfId="41" applyFont="1" applyAlignment="1">
      <alignment horizontal="center" vertical="center" wrapText="1"/>
    </xf>
    <xf numFmtId="0" fontId="18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V2767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C4-40D3-A353-A2370A354C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C4-40D3-A353-A2370A354C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C4-40D3-A353-A2370A354C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2.76400000002468E-2</c:v>
                </c:pt>
                <c:pt idx="2">
                  <c:v>-9.6109999998589046E-2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C4-40D3-A353-A2370A354C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C4-40D3-A353-A2370A354C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C4-40D3-A353-A2370A354C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C4-40D3-A353-A2370A354C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0.36958716242364448</c:v>
                </c:pt>
                <c:pt idx="1">
                  <c:v>2.76400000002468E-2</c:v>
                </c:pt>
                <c:pt idx="2">
                  <c:v>-9.6109999998589046E-2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C4-40D3-A353-A2370A354C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2118</c:v>
                </c:pt>
                <c:pt idx="2">
                  <c:v>2884.5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C4-40D3-A353-A2370A35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733456"/>
        <c:axId val="1"/>
      </c:scatterChart>
      <c:valAx>
        <c:axId val="66973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3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5A1669-0E1A-712E-8ED8-97445D5EA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47</v>
      </c>
      <c r="F1" s="5" t="s">
        <v>43</v>
      </c>
      <c r="G1" s="4" t="s">
        <v>44</v>
      </c>
      <c r="H1" s="6"/>
      <c r="I1" s="7" t="s">
        <v>45</v>
      </c>
      <c r="J1" s="8" t="s">
        <v>43</v>
      </c>
      <c r="K1" s="9">
        <v>5.5449999999999999</v>
      </c>
      <c r="L1" s="10">
        <v>7.0442799999999997</v>
      </c>
      <c r="M1" s="11">
        <v>53396.63</v>
      </c>
      <c r="N1" s="11">
        <v>1.5263800000000001</v>
      </c>
      <c r="O1" s="12" t="s">
        <v>46</v>
      </c>
    </row>
    <row r="2" spans="1:15" s="13" customFormat="1" ht="12.95" customHeight="1">
      <c r="A2" s="13" t="s">
        <v>24</v>
      </c>
      <c r="B2" s="13" t="s">
        <v>46</v>
      </c>
      <c r="C2" s="14"/>
      <c r="D2" s="15"/>
    </row>
    <row r="3" spans="1:15" s="13" customFormat="1" ht="12.95" customHeight="1" thickBot="1"/>
    <row r="4" spans="1:15" s="13" customFormat="1" ht="12.95" customHeight="1" thickTop="1" thickBot="1">
      <c r="A4" s="16" t="s">
        <v>1</v>
      </c>
      <c r="C4" s="17" t="s">
        <v>38</v>
      </c>
      <c r="D4" s="18" t="s">
        <v>38</v>
      </c>
    </row>
    <row r="5" spans="1:15" s="13" customFormat="1" ht="12.95" customHeight="1" thickTop="1">
      <c r="A5" s="19" t="s">
        <v>29</v>
      </c>
      <c r="C5" s="20">
        <v>-9.5</v>
      </c>
      <c r="D5" s="13" t="s">
        <v>30</v>
      </c>
    </row>
    <row r="6" spans="1:15" s="13" customFormat="1" ht="12.95" customHeight="1">
      <c r="A6" s="16" t="s">
        <v>2</v>
      </c>
    </row>
    <row r="7" spans="1:15" s="13" customFormat="1" ht="12.95" customHeight="1">
      <c r="A7" s="13" t="s">
        <v>3</v>
      </c>
      <c r="C7" s="47">
        <v>53396.63</v>
      </c>
      <c r="D7" s="22" t="s">
        <v>48</v>
      </c>
    </row>
    <row r="8" spans="1:15" s="13" customFormat="1" ht="12.95" customHeight="1">
      <c r="A8" s="13" t="s">
        <v>4</v>
      </c>
      <c r="C8" s="47">
        <v>1.5263800000000001</v>
      </c>
      <c r="D8" s="22" t="s">
        <v>48</v>
      </c>
    </row>
    <row r="9" spans="1:15" s="13" customFormat="1" ht="12.95" customHeight="1">
      <c r="A9" s="23" t="s">
        <v>33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15" s="13" customFormat="1" ht="12.95" customHeight="1" thickBot="1">
      <c r="C10" s="27" t="s">
        <v>20</v>
      </c>
      <c r="D10" s="27" t="s">
        <v>21</v>
      </c>
    </row>
    <row r="11" spans="1:15" s="13" customFormat="1" ht="12.95" customHeight="1">
      <c r="A11" s="13" t="s">
        <v>16</v>
      </c>
      <c r="C11" s="26">
        <f ca="1">INTERCEPT(INDIRECT($D$9):G992,INDIRECT($C$9):F992)</f>
        <v>0.36958716242364448</v>
      </c>
      <c r="D11" s="15"/>
    </row>
    <row r="12" spans="1:15" s="13" customFormat="1" ht="12.95" customHeight="1">
      <c r="A12" s="13" t="s">
        <v>17</v>
      </c>
      <c r="C12" s="26">
        <f ca="1">SLOPE(INDIRECT($D$9):G992,INDIRECT($C$9):F992)</f>
        <v>-1.6144814089867691E-4</v>
      </c>
      <c r="D12" s="15"/>
    </row>
    <row r="13" spans="1:15" s="13" customFormat="1" ht="12.95" customHeight="1">
      <c r="A13" s="13" t="s">
        <v>19</v>
      </c>
      <c r="C13" s="15" t="s">
        <v>14</v>
      </c>
    </row>
    <row r="14" spans="1:15" s="13" customFormat="1" ht="12.95" customHeight="1"/>
    <row r="15" spans="1:15" s="13" customFormat="1" ht="12.95" customHeight="1">
      <c r="A15" s="28" t="s">
        <v>18</v>
      </c>
      <c r="C15" s="29">
        <f ca="1">(C7+C11)+(C8+C12)*INT(MAX(F21:F3533))</f>
        <v>57798.613890724067</v>
      </c>
      <c r="E15" s="30" t="s">
        <v>35</v>
      </c>
      <c r="F15" s="31">
        <v>1</v>
      </c>
    </row>
    <row r="16" spans="1:15" s="13" customFormat="1" ht="12.95" customHeight="1">
      <c r="A16" s="16" t="s">
        <v>5</v>
      </c>
      <c r="C16" s="32">
        <f ca="1">+C8+C12</f>
        <v>1.5262185518591014</v>
      </c>
      <c r="E16" s="30" t="s">
        <v>31</v>
      </c>
      <c r="F16" s="32">
        <f ca="1">NOW()+15018.5+$C$5/24</f>
        <v>60370.743748726847</v>
      </c>
    </row>
    <row r="17" spans="1:21" s="13" customFormat="1" ht="12.95" customHeight="1" thickBot="1">
      <c r="A17" s="30" t="s">
        <v>28</v>
      </c>
      <c r="C17" s="13">
        <f>COUNT(C21:C2191)</f>
        <v>3</v>
      </c>
      <c r="E17" s="30" t="s">
        <v>36</v>
      </c>
      <c r="F17" s="33">
        <f ca="1">ROUND(2*(F16-$C$7)/$C$8,0)/2+F15</f>
        <v>4570</v>
      </c>
    </row>
    <row r="18" spans="1:21" s="13" customFormat="1" ht="12.95" customHeight="1" thickTop="1" thickBot="1">
      <c r="A18" s="16" t="s">
        <v>6</v>
      </c>
      <c r="C18" s="34">
        <f ca="1">+C15</f>
        <v>57798.613890724067</v>
      </c>
      <c r="D18" s="35">
        <f ca="1">+C16</f>
        <v>1.5262185518591014</v>
      </c>
      <c r="E18" s="30" t="s">
        <v>37</v>
      </c>
      <c r="F18" s="26">
        <f ca="1">ROUND(2*(F16-$C$15)/$C$16,0)/2+F15</f>
        <v>1686.5</v>
      </c>
    </row>
    <row r="19" spans="1:21" s="13" customFormat="1" ht="12.95" customHeight="1" thickTop="1">
      <c r="E19" s="30" t="s">
        <v>32</v>
      </c>
      <c r="F19" s="36">
        <f ca="1">+$C$15+$C$16*F18-15018.5-$C$5/24</f>
        <v>45354.477311767776</v>
      </c>
    </row>
    <row r="20" spans="1:21" s="13" customFormat="1" ht="12.95" customHeight="1" thickBot="1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7" t="s">
        <v>39</v>
      </c>
      <c r="I20" s="37" t="s">
        <v>40</v>
      </c>
      <c r="J20" s="37" t="s">
        <v>41</v>
      </c>
      <c r="K20" s="37" t="s">
        <v>42</v>
      </c>
      <c r="L20" s="37" t="s">
        <v>25</v>
      </c>
      <c r="M20" s="37" t="s">
        <v>26</v>
      </c>
      <c r="N20" s="37" t="s">
        <v>27</v>
      </c>
      <c r="O20" s="37" t="s">
        <v>23</v>
      </c>
      <c r="P20" s="38" t="s">
        <v>22</v>
      </c>
      <c r="Q20" s="27" t="s">
        <v>15</v>
      </c>
      <c r="U20" s="39" t="s">
        <v>34</v>
      </c>
    </row>
    <row r="21" spans="1:21" s="13" customFormat="1" ht="12.95" customHeight="1">
      <c r="A21" s="13" t="s">
        <v>48</v>
      </c>
      <c r="C21" s="21">
        <v>53396.63</v>
      </c>
      <c r="D21" s="21" t="s">
        <v>14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0.36958716242364448</v>
      </c>
      <c r="Q21" s="40">
        <f>+C21-15018.5</f>
        <v>38378.129999999997</v>
      </c>
    </row>
    <row r="22" spans="1:21" s="13" customFormat="1" ht="12.95" customHeight="1">
      <c r="A22" s="41" t="s">
        <v>49</v>
      </c>
      <c r="B22" s="42" t="s">
        <v>50</v>
      </c>
      <c r="C22" s="43">
        <v>56629.530480000001</v>
      </c>
      <c r="D22" s="41">
        <v>8.0000000000000004E-4</v>
      </c>
      <c r="E22" s="13">
        <f>+(C22-C$7)/C$8</f>
        <v>2118.0181082037261</v>
      </c>
      <c r="F22" s="13">
        <f>ROUND(2*E22,0)/2</f>
        <v>2118</v>
      </c>
      <c r="G22" s="13">
        <f>+C22-(C$7+F22*C$8)</f>
        <v>2.76400000002468E-2</v>
      </c>
      <c r="K22" s="13">
        <f>+G22</f>
        <v>2.76400000002468E-2</v>
      </c>
      <c r="O22" s="13">
        <f ca="1">+C$11+C$12*$F22</f>
        <v>2.76400000002468E-2</v>
      </c>
      <c r="Q22" s="40">
        <f>+C22-15018.5</f>
        <v>41611.030480000001</v>
      </c>
    </row>
    <row r="23" spans="1:21" s="13" customFormat="1" ht="12.95" customHeight="1">
      <c r="A23" s="44" t="s">
        <v>0</v>
      </c>
      <c r="B23" s="45" t="s">
        <v>50</v>
      </c>
      <c r="C23" s="46">
        <v>57799.377</v>
      </c>
      <c r="D23" s="46">
        <v>3.5000000000000001E-3</v>
      </c>
      <c r="E23" s="13">
        <f>+(C23-C$7)/C$8</f>
        <v>2884.4370340282253</v>
      </c>
      <c r="F23" s="13">
        <f>ROUND(2*E23,0)/2</f>
        <v>2884.5</v>
      </c>
      <c r="G23" s="13">
        <f>+C23-(C$7+F23*C$8)</f>
        <v>-9.6109999998589046E-2</v>
      </c>
      <c r="K23" s="13">
        <f>+G23</f>
        <v>-9.6109999998589046E-2</v>
      </c>
      <c r="O23" s="13">
        <f ca="1">+C$11+C$12*$F23</f>
        <v>-9.6109999998589046E-2</v>
      </c>
      <c r="Q23" s="40">
        <f>+C23-15018.5</f>
        <v>42780.877</v>
      </c>
    </row>
    <row r="24" spans="1:21" s="13" customFormat="1" ht="12.95" customHeight="1">
      <c r="C24" s="21"/>
      <c r="D24" s="21"/>
      <c r="Q24" s="40"/>
    </row>
    <row r="25" spans="1:21" s="13" customFormat="1" ht="12.95" customHeight="1">
      <c r="Q25" s="40"/>
    </row>
    <row r="26" spans="1:21" s="13" customFormat="1" ht="12.95" customHeight="1">
      <c r="C26" s="21"/>
      <c r="D26" s="21"/>
      <c r="Q26" s="40"/>
    </row>
    <row r="27" spans="1:21" s="13" customFormat="1" ht="12.95" customHeight="1">
      <c r="C27" s="21"/>
      <c r="D27" s="21"/>
      <c r="Q27" s="40"/>
    </row>
    <row r="28" spans="1:21" s="13" customFormat="1" ht="12.95" customHeight="1">
      <c r="C28" s="21"/>
      <c r="D28" s="21"/>
      <c r="Q28" s="40"/>
    </row>
    <row r="29" spans="1:21" s="13" customFormat="1" ht="12.95" customHeight="1">
      <c r="C29" s="21"/>
      <c r="D29" s="21"/>
      <c r="Q29" s="40"/>
    </row>
    <row r="30" spans="1:21" s="13" customFormat="1" ht="12.95" customHeight="1">
      <c r="C30" s="21"/>
      <c r="D30" s="21"/>
      <c r="Q30" s="40"/>
    </row>
    <row r="31" spans="1:21" s="13" customFormat="1" ht="12.95" customHeight="1">
      <c r="C31" s="21"/>
      <c r="D31" s="21"/>
      <c r="Q31" s="40"/>
    </row>
    <row r="32" spans="1:21" s="13" customFormat="1" ht="12.95" customHeight="1">
      <c r="C32" s="21"/>
      <c r="D32" s="21"/>
      <c r="Q32" s="40"/>
    </row>
    <row r="33" spans="3:17">
      <c r="C33" s="3"/>
      <c r="D33" s="3"/>
      <c r="Q33" s="2"/>
    </row>
    <row r="34" spans="3:17">
      <c r="C34" s="3"/>
      <c r="D34" s="3"/>
    </row>
    <row r="35" spans="3:17">
      <c r="C35" s="3"/>
      <c r="D35" s="3"/>
    </row>
    <row r="36" spans="3:17">
      <c r="C36" s="3"/>
      <c r="D36" s="3"/>
    </row>
    <row r="37" spans="3:17">
      <c r="C37" s="3"/>
      <c r="D37" s="3"/>
    </row>
    <row r="38" spans="3:17">
      <c r="C38" s="3"/>
      <c r="D38" s="3"/>
    </row>
    <row r="39" spans="3:17">
      <c r="C39" s="3"/>
      <c r="D39" s="3"/>
    </row>
    <row r="40" spans="3:17">
      <c r="C40" s="3"/>
      <c r="D40" s="3"/>
    </row>
    <row r="41" spans="3:17">
      <c r="C41" s="3"/>
      <c r="D41" s="3"/>
    </row>
    <row r="42" spans="3:17">
      <c r="C42" s="3"/>
      <c r="D42" s="3"/>
    </row>
    <row r="43" spans="3:17">
      <c r="C43" s="3"/>
      <c r="D43" s="3"/>
    </row>
    <row r="44" spans="3:17">
      <c r="C44" s="3"/>
      <c r="D44" s="3"/>
    </row>
    <row r="45" spans="3:17">
      <c r="C45" s="3"/>
      <c r="D45" s="3"/>
    </row>
    <row r="46" spans="3:17">
      <c r="C46" s="3"/>
      <c r="D46" s="3"/>
    </row>
    <row r="47" spans="3:17">
      <c r="C47" s="3"/>
      <c r="D47" s="3"/>
    </row>
    <row r="48" spans="3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7" type="noConversion"/>
  <hyperlinks>
    <hyperlink ref="J63571" r:id="rId1" display="http://vsolj.cetus-net.org/bulletin.html"/>
    <hyperlink ref="J63564" r:id="rId2" display="https://www.aavso.org/ejaavso"/>
    <hyperlink ref="AR430" r:id="rId3" display="http://cdsbib.u-strasbg.fr/cgi-bin/cdsbib?1990RMxAA..21..381G"/>
    <hyperlink ref="AR427" r:id="rId4" display="http://cdsbib.u-strasbg.fr/cgi-bin/cdsbib?1990RMxAA..21..381G"/>
    <hyperlink ref="AR429" r:id="rId5" display="http://cdsbib.u-strasbg.fr/cgi-bin/cdsbib?1990RMxAA..21..381G"/>
    <hyperlink ref="AR405" r:id="rId6" display="http://cdsbib.u-strasbg.fr/cgi-bin/cdsbib?1990RMxAA..21..381G"/>
    <hyperlink ref="K63571" r:id="rId7" display="http://vsolj.cetus-net.org/bulletin.html"/>
    <hyperlink ref="AS566" r:id="rId8" display="http://cdsbib.u-strasbg.fr/cgi-bin/cdsbib?1990RMxAA..21..381G"/>
    <hyperlink ref="AS2210" r:id="rId9" display="http://cdsbib.u-strasbg.fr/cgi-bin/cdsbib?1990RMxAA..21..381G"/>
    <hyperlink ref="AS567" r:id="rId10" display="http://cdsbib.u-strasbg.fr/cgi-bin/cdsbib?1990RMxAA..21..381G"/>
    <hyperlink ref="J63568" r:id="rId11" display="https://www.aavso.org/ejaavso"/>
    <hyperlink ref="J1417" r:id="rId12" display="http://vsolj.cetus-net.org/bulletin.html"/>
    <hyperlink ref="AR4655" r:id="rId13" display="http://cdsbib.u-strasbg.fr/cgi-bin/cdsbib?1990RMxAA..21..381G"/>
    <hyperlink ref="AR4658" r:id="rId14" display="http://cdsbib.u-strasbg.fr/cgi-bin/cdsbib?1990RMxAA..21..381G"/>
    <hyperlink ref="AR4656" r:id="rId15" display="http://cdsbib.u-strasbg.fr/cgi-bin/cdsbib?1990RMxAA..21..381G"/>
    <hyperlink ref="AR4634" r:id="rId16" display="http://cdsbib.u-strasbg.fr/cgi-bin/cdsbib?1990RMxAA..21..381G"/>
    <hyperlink ref="K1417" r:id="rId17" display="http://vsolj.cetus-net.org/bulletin.html"/>
    <hyperlink ref="AS4768" r:id="rId18" display="http://cdsbib.u-strasbg.fr/cgi-bin/cdsbib?1990RMxAA..21..381G"/>
    <hyperlink ref="AS64848" r:id="rId19" display="http://cdsbib.u-strasbg.fr/cgi-bin/cdsbib?1990RMxAA..21..381G"/>
    <hyperlink ref="AS476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2024-03-01T04:50:59Z</dcterms:modified>
</cp:coreProperties>
</file>