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2A8749F-863E-4437-BC1E-5CE987A4E80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A21" i="1"/>
  <c r="H20" i="1"/>
  <c r="E14" i="1"/>
  <c r="Q21" i="1"/>
  <c r="G21" i="1"/>
  <c r="H21" i="1"/>
  <c r="C17" i="1"/>
  <c r="C12" i="1"/>
  <c r="C16" i="1" l="1"/>
  <c r="D18" i="1" s="1"/>
  <c r="E15" i="1"/>
  <c r="C11" i="1"/>
  <c r="O24" i="1" l="1"/>
  <c r="S24" i="1" s="1"/>
  <c r="O23" i="1"/>
  <c r="S23" i="1" s="1"/>
  <c r="O22" i="1"/>
  <c r="S22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<sst xmlns="http://schemas.openxmlformats.org/spreadsheetml/2006/main" count="58" uniqueCount="54">
  <si>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</si>
  <si>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</si>
  <si>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</si>
  <si>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</si>
  <si>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</si>
  <si>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</si>
  <si>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</si>
  <si>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</si>
  <si>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</si>
  <si>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</si>
  <si>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</si>
  <si>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</si>
  <si>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</si>
  <si>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</si>
  <si>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</si>
  <si>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</si>
  <si>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</si>
  <si>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</si>
  <si>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</si>
  <si>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</si>
  <si>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</si>
  <si>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</si>
  <si>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</si>
  <si>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</si>
  <si>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</si>
  <si>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</si>
  <si>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</si>
  <si>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</si>
  <si>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</si>
  <si>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</si>
  <si>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</si>
  <si>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</si>
  <si>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</si>
  <si>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</si>
  <si>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</si>
  <si>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</si>
  <si>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</si>
  <si>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</si>
  <si>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</si>
  <si>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</si>
  <si>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</si>
  <si>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</si>
  <si>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G0103-0738</t>
  </si>
  <si>
    <t>G0103-0738_Ori.xls</t>
  </si>
  <si>
    <t>EC</t>
  </si>
  <si>
    <t>Ori</t>
  </si>
  <si>
    <t>VSX</t>
  </si>
  <si>
    <t>IBVS 5960</t>
  </si>
  <si>
    <t>I</t>
  </si>
  <si>
    <t>IBVS 6011</t>
  </si>
  <si>
    <t>II</t>
  </si>
  <si>
    <t>IBVS 6042</t>
  </si>
  <si>
    <t>CCD</t>
  </si>
  <si>
    <t>V2801 Ori / GSC 0103-0738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</si>
</sst>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V2801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3477</c:v>
                </c:pt>
                <c:pt idx="2">
                  <c:v>4528.5</c:v>
                </c:pt>
                <c:pt idx="3">
                  <c:v>5580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5D-4A2F-A3AE-9FCF10B175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3477</c:v>
                </c:pt>
                <c:pt idx="2">
                  <c:v>4528.5</c:v>
                </c:pt>
                <c:pt idx="3">
                  <c:v>5580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-3.0790000018896535E-3</c:v>
                </c:pt>
                <c:pt idx="2">
                  <c:v>3.8050000148359686E-4</c:v>
                </c:pt>
                <c:pt idx="3">
                  <c:v>6.3999999838415533E-4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5D-4A2F-A3AE-9FCF10B175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3477</c:v>
                </c:pt>
                <c:pt idx="2">
                  <c:v>4528.5</c:v>
                </c:pt>
                <c:pt idx="3">
                  <c:v>5580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5D-4A2F-A3AE-9FCF10B175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3477</c:v>
                </c:pt>
                <c:pt idx="2">
                  <c:v>4528.5</c:v>
                </c:pt>
                <c:pt idx="3">
                  <c:v>5580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5D-4A2F-A3AE-9FCF10B175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3477</c:v>
                </c:pt>
                <c:pt idx="2">
                  <c:v>4528.5</c:v>
                </c:pt>
                <c:pt idx="3">
                  <c:v>5580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5D-4A2F-A3AE-9FCF10B175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3477</c:v>
                </c:pt>
                <c:pt idx="2">
                  <c:v>4528.5</c:v>
                </c:pt>
                <c:pt idx="3">
                  <c:v>5580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5D-4A2F-A3AE-9FCF10B175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3477</c:v>
                </c:pt>
                <c:pt idx="2">
                  <c:v>4528.5</c:v>
                </c:pt>
                <c:pt idx="3">
                  <c:v>5580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5D-4A2F-A3AE-9FCF10B175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3477</c:v>
                </c:pt>
                <c:pt idx="2">
                  <c:v>4528.5</c:v>
                </c:pt>
                <c:pt idx="3">
                  <c:v>5580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-8.6944840716392281E-3</c:v>
                </c:pt>
                <c:pt idx="1">
                  <c:v>-2.5456666674775388E-3</c:v>
                </c:pt>
                <c:pt idx="2">
                  <c:v>-6.8616666734063435E-4</c:v>
                </c:pt>
                <c:pt idx="3">
                  <c:v>1.1733333327962701E-3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5D-4A2F-A3AE-9FCF10B175B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3477</c:v>
                </c:pt>
                <c:pt idx="2">
                  <c:v>4528.5</c:v>
                </c:pt>
                <c:pt idx="3">
                  <c:v>5580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5D-4A2F-A3AE-9FCF10B1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793368"/>
        <c:axId val="1"/>
      </c:scatterChart>
      <c:valAx>
        <c:axId val="765793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793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2A3EF9-83E3-A8B6-0BC6-5D2193F0F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53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7">
        <v>54349.879000000001</v>
      </c>
      <c r="D7" s="13" t="s">
        <v>46</v>
      </c>
    </row>
    <row r="8" spans="1:7" s="6" customFormat="1" ht="12.95" customHeight="1" x14ac:dyDescent="0.2">
      <c r="A8" s="6" t="s">
        <v>3</v>
      </c>
      <c r="C8" s="37">
        <v>0.33852700000000002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-8.6944840716392281E-3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1.7684260581425624E-6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60370.757714236111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56238.860833333332</v>
      </c>
      <c r="D15" s="19" t="s">
        <v>38</v>
      </c>
      <c r="E15" s="20">
        <f ca="1">ROUND(2*(E14-$C$7)/$C$8,0)/2+E13</f>
        <v>17786.5</v>
      </c>
    </row>
    <row r="16" spans="1:7" s="6" customFormat="1" ht="12.95" customHeight="1" x14ac:dyDescent="0.2">
      <c r="A16" s="9" t="s">
        <v>4</v>
      </c>
      <c r="C16" s="23">
        <f ca="1">+C8+C12</f>
        <v>0.33852876842605817</v>
      </c>
      <c r="D16" s="19" t="s">
        <v>39</v>
      </c>
      <c r="E16" s="17">
        <f ca="1">ROUND(2*(E14-$C$15)/$C$16,0)/2+E13</f>
        <v>12206.5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45353.008078459345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56238.860833333332</v>
      </c>
      <c r="D18" s="26">
        <f ca="1">+C16</f>
        <v>0.33852876842605817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5.0761113707758331E-3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54349.879000000001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-8.6944840716392281E-3</v>
      </c>
      <c r="Q21" s="33">
        <f>+C21-15018.5</f>
        <v>39331.379000000001</v>
      </c>
      <c r="S21" s="6">
        <f ca="1">+(O21-G21)^2</f>
        <v>7.5594053271988256E-5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55526.934300000001</v>
      </c>
      <c r="D22" s="3">
        <v>4.0000000000000002E-4</v>
      </c>
      <c r="E22" s="6">
        <f>+(C22-C$7)/C$8</f>
        <v>3476.9909047136562</v>
      </c>
      <c r="F22" s="6">
        <f>ROUND(2*E22,0)/2</f>
        <v>3477</v>
      </c>
      <c r="G22" s="6">
        <f>+C22-(C$7+F22*C$8)</f>
        <v>-3.0790000018896535E-3</v>
      </c>
      <c r="I22" s="6">
        <f>+G22</f>
        <v>-3.0790000018896535E-3</v>
      </c>
      <c r="O22" s="6">
        <f ca="1">+C$11+C$12*$F22</f>
        <v>-2.5456666674775388E-3</v>
      </c>
      <c r="Q22" s="33">
        <f>+C22-15018.5</f>
        <v>40508.434300000001</v>
      </c>
      <c r="S22" s="6">
        <f ca="1">+(O22-G22)^2</f>
        <v>2.8444444559514462E-7</v>
      </c>
    </row>
    <row r="23" spans="1:19" s="6" customFormat="1" ht="12.95" customHeight="1" x14ac:dyDescent="0.2">
      <c r="A23" s="3" t="s">
        <v>49</v>
      </c>
      <c r="B23" s="4" t="s">
        <v>50</v>
      </c>
      <c r="C23" s="3">
        <v>55882.8989</v>
      </c>
      <c r="D23" s="3">
        <v>4.0000000000000002E-4</v>
      </c>
      <c r="E23" s="6">
        <f>+(C23-C$7)/C$8</f>
        <v>4528.5011239871537</v>
      </c>
      <c r="F23" s="6">
        <f>ROUND(2*E23,0)/2</f>
        <v>4528.5</v>
      </c>
      <c r="G23" s="6">
        <f>+C23-(C$7+F23*C$8)</f>
        <v>3.8050000148359686E-4</v>
      </c>
      <c r="I23" s="6">
        <f>+G23</f>
        <v>3.8050000148359686E-4</v>
      </c>
      <c r="O23" s="6">
        <f ca="1">+C$11+C$12*$F23</f>
        <v>-6.8616666734063435E-4</v>
      </c>
      <c r="Q23" s="33">
        <f>+C23-15018.5</f>
        <v>40864.3989</v>
      </c>
      <c r="S23" s="6">
        <f ca="1">+(O23-G23)^2</f>
        <v>1.1377777823805821E-6</v>
      </c>
    </row>
    <row r="24" spans="1:19" s="6" customFormat="1" ht="12.95" customHeight="1" x14ac:dyDescent="0.2">
      <c r="A24" s="34" t="s">
        <v>51</v>
      </c>
      <c r="B24" s="35" t="s">
        <v>48</v>
      </c>
      <c r="C24" s="36">
        <v>56238.8603</v>
      </c>
      <c r="D24" s="36">
        <v>2.0000000000000001E-4</v>
      </c>
      <c r="E24" s="6">
        <f>+(C24-C$7)/C$8</f>
        <v>5580.0018905434408</v>
      </c>
      <c r="F24" s="6">
        <f>ROUND(2*E24,0)/2</f>
        <v>5580</v>
      </c>
      <c r="G24" s="6">
        <f>+C24-(C$7+F24*C$8)</f>
        <v>6.3999999838415533E-4</v>
      </c>
      <c r="I24" s="6">
        <f>+G24</f>
        <v>6.3999999838415533E-4</v>
      </c>
      <c r="O24" s="6">
        <f ca="1">+C$11+C$12*$F24</f>
        <v>1.1733333327962701E-3</v>
      </c>
      <c r="Q24" s="33">
        <f>+C24-15018.5</f>
        <v>41220.3603</v>
      </c>
      <c r="S24" s="6">
        <f ca="1">+(O24-G24)^2</f>
        <v>2.8444444559514462E-7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2024-03-01T05:11:06Z</dcterms:modified>
</cp:coreProperties>
</file>