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B22BDDC-3D08-4EE8-9C6B-57387E16BA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3" i="1"/>
  <c r="O21" i="1"/>
  <c r="C15" i="1"/>
  <c r="F18" i="1" s="1"/>
  <c r="O24" i="1"/>
  <c r="O22" i="1"/>
  <c r="C18" i="1" l="1"/>
  <c r="F19" i="1"/>
</calcChain>
</file>

<file path=xl/sharedStrings.xml><?xml version="1.0" encoding="utf-8"?>
<sst xmlns="http://schemas.openxmlformats.org/spreadsheetml/2006/main" count="66" uniqueCount="53">
  <si>
    <t>VSB-66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</si>
  <si>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</si>
  <si>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</si>
  <si>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</si>
  <si>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</si>
  <si>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</si>
  <si>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</si>
  <si>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</si>
  <si>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</si>
  <si>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</si>
  <si>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</si>
  <si>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</si>
  <si>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</si>
  <si>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</si>
  <si>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</si>
  <si>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</si>
  <si>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</si>
  <si>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</si>
  <si>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</si>
  <si>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</si>
  <si>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</si>
  <si>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</si>
  <si>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</si>
  <si>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</si>
  <si>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</si>
  <si>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</si>
  <si>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</si>
  <si>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</si>
  <si>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</si>
  <si>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</si>
  <si>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</si>
  <si>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</si>
  <si>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</si>
  <si>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</si>
  <si>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</si>
  <si>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</si>
  <si>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</si>
  <si>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</si>
  <si>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</si>
  <si>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</si>
  <si>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</si>
  <si>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</si>
  <si>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</si>
  <si>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V2804 Ori</t>
  </si>
  <si>
    <t>2019G</t>
  </si>
  <si>
    <t>G5334-0928</t>
  </si>
  <si>
    <t>EW</t>
  </si>
  <si>
    <t>pr_</t>
  </si>
  <si>
    <t>V2804</t>
  </si>
  <si>
    <t>2804</t>
  </si>
  <si>
    <t>Ori</t>
  </si>
  <si>
    <t>V2804 Ori / GSC 5334-0928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</si>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</sst>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6" fillId="0" borderId="5" xfId="0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V2804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F-47AA-BB7C-E583741DB2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F-47AA-BB7C-E583741DB2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F-47AA-BB7C-E583741DB2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3.0011999675480183E-2</c:v>
                </c:pt>
                <c:pt idx="2">
                  <c:v>3.2911999871430453E-2</c:v>
                </c:pt>
                <c:pt idx="3">
                  <c:v>3.3711999909428414E-2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F-47AA-BB7C-E583741DB2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F-47AA-BB7C-E583741DB2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F-47AA-BB7C-E583741DB2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F-47AA-BB7C-E583741DB2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3.2211999818779688E-2</c:v>
                </c:pt>
                <c:pt idx="2">
                  <c:v>3.2211999818779688E-2</c:v>
                </c:pt>
                <c:pt idx="3">
                  <c:v>3.2211999818779688E-2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F-47AA-BB7C-E583741DB2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F-47AA-BB7C-E583741D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5296"/>
        <c:axId val="1"/>
      </c:scatterChart>
      <c:valAx>
        <c:axId val="60629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V2804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4-4A65-AB23-180E71488EF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4-4A65-AB23-180E71488E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4-4A65-AB23-180E71488E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3.0011999675480183E-2</c:v>
                </c:pt>
                <c:pt idx="2">
                  <c:v>3.2911999871430453E-2</c:v>
                </c:pt>
                <c:pt idx="3">
                  <c:v>3.3711999909428414E-2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4-4A65-AB23-180E71488E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4-4A65-AB23-180E71488E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4-4A65-AB23-180E71488E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4-4A65-AB23-180E71488E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3.2211999818779688E-2</c:v>
                </c:pt>
                <c:pt idx="2">
                  <c:v>3.2211999818779688E-2</c:v>
                </c:pt>
                <c:pt idx="3">
                  <c:v>3.2211999818779688E-2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4-4A65-AB23-180E71488E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5052</c:v>
                </c:pt>
                <c:pt idx="2">
                  <c:v>5052</c:v>
                </c:pt>
                <c:pt idx="3">
                  <c:v>5052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34-4A65-AB23-180E7148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5296"/>
        <c:axId val="1"/>
      </c:scatterChart>
      <c:valAx>
        <c:axId val="6062952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60226C-750E-E32E-1FAB-2D01654B0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476250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32561D-67D9-4D2B-B935-D7845A4FC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51</v>
      </c>
      <c r="F1" s="6" t="s">
        <v>43</v>
      </c>
      <c r="G1" s="7" t="s">
        <v>44</v>
      </c>
      <c r="H1" s="4"/>
      <c r="I1" s="8" t="s">
        <v>45</v>
      </c>
      <c r="J1" s="6" t="s">
        <v>43</v>
      </c>
      <c r="K1" s="9">
        <v>5.1134000000000004</v>
      </c>
      <c r="L1" s="9">
        <v>-10.3423</v>
      </c>
      <c r="M1" s="5">
        <v>55125.794000000227</v>
      </c>
      <c r="N1" s="5">
        <v>0.59444399999999997</v>
      </c>
      <c r="O1" s="10" t="s">
        <v>46</v>
      </c>
      <c r="P1" s="11">
        <v>11</v>
      </c>
      <c r="Q1" s="11">
        <v>11.6</v>
      </c>
      <c r="R1" s="12" t="s">
        <v>47</v>
      </c>
      <c r="S1" s="13" t="s">
        <v>15</v>
      </c>
      <c r="T1" s="14" t="s">
        <v>48</v>
      </c>
      <c r="U1" s="15" t="s">
        <v>49</v>
      </c>
      <c r="V1" s="10" t="s">
        <v>50</v>
      </c>
    </row>
    <row r="2" spans="1:22" s="16" customFormat="1" ht="12.95" customHeight="1" x14ac:dyDescent="0.2">
      <c r="A2" s="16" t="s">
        <v>25</v>
      </c>
      <c r="B2" s="16" t="s">
        <v>46</v>
      </c>
      <c r="C2" s="17"/>
      <c r="D2" s="18"/>
    </row>
    <row r="3" spans="1:22" s="16" customFormat="1" ht="12.95" customHeight="1" thickBot="1" x14ac:dyDescent="0.25"/>
    <row r="4" spans="1:22" s="16" customFormat="1" ht="12.95" customHeight="1" thickTop="1" thickBot="1" x14ac:dyDescent="0.25">
      <c r="A4" s="19" t="s">
        <v>2</v>
      </c>
      <c r="C4" s="20">
        <v>55125.794000000227</v>
      </c>
      <c r="D4" s="21">
        <v>0.59444399999999997</v>
      </c>
    </row>
    <row r="5" spans="1:22" s="16" customFormat="1" ht="12.95" customHeight="1" thickTop="1" x14ac:dyDescent="0.2">
      <c r="A5" s="22" t="s">
        <v>30</v>
      </c>
      <c r="C5" s="23">
        <v>-9.5</v>
      </c>
      <c r="D5" s="16" t="s">
        <v>31</v>
      </c>
    </row>
    <row r="6" spans="1:22" s="16" customFormat="1" ht="12.95" customHeight="1" x14ac:dyDescent="0.2">
      <c r="A6" s="19" t="s">
        <v>3</v>
      </c>
    </row>
    <row r="7" spans="1:22" s="16" customFormat="1" ht="12.95" customHeight="1" x14ac:dyDescent="0.2">
      <c r="A7" s="16" t="s">
        <v>4</v>
      </c>
      <c r="C7" s="46">
        <v>55125.794000000227</v>
      </c>
      <c r="D7" s="25" t="s">
        <v>52</v>
      </c>
    </row>
    <row r="8" spans="1:22" s="16" customFormat="1" ht="12.95" customHeight="1" x14ac:dyDescent="0.2">
      <c r="A8" s="16" t="s">
        <v>5</v>
      </c>
      <c r="C8" s="46">
        <v>0.59444399999999997</v>
      </c>
      <c r="D8" s="25" t="s">
        <v>52</v>
      </c>
    </row>
    <row r="9" spans="1:22" s="16" customFormat="1" ht="12.95" customHeight="1" x14ac:dyDescent="0.2">
      <c r="A9" s="26" t="s">
        <v>34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22" s="16" customFormat="1" ht="12.95" customHeight="1" thickBot="1" x14ac:dyDescent="0.25">
      <c r="C10" s="30" t="s">
        <v>21</v>
      </c>
      <c r="D10" s="30" t="s">
        <v>22</v>
      </c>
    </row>
    <row r="11" spans="1:22" s="16" customFormat="1" ht="12.95" customHeight="1" x14ac:dyDescent="0.2">
      <c r="A11" s="16" t="s">
        <v>17</v>
      </c>
      <c r="C11" s="29">
        <f ca="1">INTERCEPT(INDIRECT($E$9):G992,INDIRECT($D$9):F992)</f>
        <v>0</v>
      </c>
      <c r="D11" s="18"/>
    </row>
    <row r="12" spans="1:22" s="16" customFormat="1" ht="12.95" customHeight="1" x14ac:dyDescent="0.2">
      <c r="A12" s="16" t="s">
        <v>18</v>
      </c>
      <c r="C12" s="29">
        <f ca="1">SLOPE(INDIRECT($E$9):G992,INDIRECT($D$9):F992)</f>
        <v>6.3760886418803811E-6</v>
      </c>
      <c r="D12" s="18"/>
    </row>
    <row r="13" spans="1:22" s="16" customFormat="1" ht="12.95" customHeight="1" x14ac:dyDescent="0.2">
      <c r="A13" s="16" t="s">
        <v>20</v>
      </c>
      <c r="C13" s="18" t="s">
        <v>15</v>
      </c>
    </row>
    <row r="14" spans="1:22" s="16" customFormat="1" ht="12.95" customHeight="1" x14ac:dyDescent="0.2"/>
    <row r="15" spans="1:22" s="16" customFormat="1" ht="12.95" customHeight="1" x14ac:dyDescent="0.2">
      <c r="A15" s="31" t="s">
        <v>19</v>
      </c>
      <c r="C15" s="32">
        <f ca="1">(C7+C11)+(C8+C12)*INT(MAX(F21:F3533))</f>
        <v>58128.957300000046</v>
      </c>
      <c r="E15" s="33" t="s">
        <v>36</v>
      </c>
      <c r="F15" s="34">
        <v>1</v>
      </c>
    </row>
    <row r="16" spans="1:22" s="16" customFormat="1" ht="12.95" customHeight="1" x14ac:dyDescent="0.2">
      <c r="A16" s="19" t="s">
        <v>6</v>
      </c>
      <c r="C16" s="35">
        <f ca="1">+C8+C12</f>
        <v>0.59445037608864182</v>
      </c>
      <c r="E16" s="33" t="s">
        <v>32</v>
      </c>
      <c r="F16" s="35">
        <f ca="1">NOW()+15018.5+$C$5/24</f>
        <v>60370.76016168981</v>
      </c>
    </row>
    <row r="17" spans="1:21" s="16" customFormat="1" ht="12.95" customHeight="1" thickBot="1" x14ac:dyDescent="0.25">
      <c r="A17" s="33" t="s">
        <v>29</v>
      </c>
      <c r="C17" s="16">
        <f>COUNT(C21:C2191)</f>
        <v>4</v>
      </c>
      <c r="E17" s="33" t="s">
        <v>37</v>
      </c>
      <c r="F17" s="36">
        <f ca="1">ROUND(2*(F16-$C$7)/$C$8,0)/2+F15</f>
        <v>8824.5</v>
      </c>
    </row>
    <row r="18" spans="1:21" s="16" customFormat="1" ht="12.95" customHeight="1" thickTop="1" thickBot="1" x14ac:dyDescent="0.25">
      <c r="A18" s="19" t="s">
        <v>7</v>
      </c>
      <c r="C18" s="37">
        <f ca="1">+C15</f>
        <v>58128.957300000046</v>
      </c>
      <c r="D18" s="38">
        <f ca="1">+C16</f>
        <v>0.59445037608864182</v>
      </c>
      <c r="E18" s="33" t="s">
        <v>38</v>
      </c>
      <c r="F18" s="29">
        <f ca="1">ROUND(2*(F16-$C$15)/$C$16,0)/2+F15</f>
        <v>3772</v>
      </c>
    </row>
    <row r="19" spans="1:21" s="16" customFormat="1" ht="12.95" customHeight="1" thickTop="1" x14ac:dyDescent="0.2">
      <c r="E19" s="33" t="s">
        <v>33</v>
      </c>
      <c r="F19" s="39">
        <f ca="1">+$C$15+$C$16*F18-15018.5-$C$5/24</f>
        <v>45353.119951939741</v>
      </c>
    </row>
    <row r="20" spans="1:21" s="16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40" t="s">
        <v>39</v>
      </c>
      <c r="I20" s="40" t="s">
        <v>40</v>
      </c>
      <c r="J20" s="40" t="s">
        <v>41</v>
      </c>
      <c r="K20" s="40" t="s">
        <v>42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0" t="s">
        <v>16</v>
      </c>
      <c r="U20" s="42" t="s">
        <v>35</v>
      </c>
    </row>
    <row r="21" spans="1:21" s="16" customFormat="1" ht="12.95" customHeight="1" x14ac:dyDescent="0.2">
      <c r="A21" s="16" t="s">
        <v>52</v>
      </c>
      <c r="C21" s="24">
        <v>55125.794000000227</v>
      </c>
      <c r="D21" s="24" t="s">
        <v>15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0</v>
      </c>
      <c r="Q21" s="43">
        <f>+C21-15018.5</f>
        <v>40107.294000000227</v>
      </c>
    </row>
    <row r="22" spans="1:21" s="16" customFormat="1" ht="12.95" customHeight="1" x14ac:dyDescent="0.2">
      <c r="A22" s="44" t="s">
        <v>0</v>
      </c>
      <c r="B22" s="45" t="s">
        <v>1</v>
      </c>
      <c r="C22" s="44">
        <v>58128.955099999905</v>
      </c>
      <c r="D22" s="44" t="s">
        <v>15</v>
      </c>
      <c r="E22" s="16">
        <f>+(C22-C$7)/C$8</f>
        <v>5052.0504875138404</v>
      </c>
      <c r="F22" s="16">
        <f>ROUND(2*E22,0)/2</f>
        <v>5052</v>
      </c>
      <c r="G22" s="16">
        <f>+C22-(C$7+F22*C$8)</f>
        <v>3.0011999675480183E-2</v>
      </c>
      <c r="K22" s="16">
        <f>+G22</f>
        <v>3.0011999675480183E-2</v>
      </c>
      <c r="O22" s="16">
        <f ca="1">+C$11+C$12*$F22</f>
        <v>3.2211999818779688E-2</v>
      </c>
      <c r="Q22" s="43">
        <f>+C22-15018.5</f>
        <v>43110.455099999905</v>
      </c>
    </row>
    <row r="23" spans="1:21" s="16" customFormat="1" ht="12.95" customHeight="1" x14ac:dyDescent="0.2">
      <c r="A23" s="44" t="s">
        <v>0</v>
      </c>
      <c r="B23" s="45" t="s">
        <v>1</v>
      </c>
      <c r="C23" s="44">
        <v>58128.958000000101</v>
      </c>
      <c r="D23" s="44" t="s">
        <v>15</v>
      </c>
      <c r="E23" s="16">
        <f>+(C23-C$7)/C$8</f>
        <v>5052.0553660224905</v>
      </c>
      <c r="F23" s="16">
        <f>ROUND(2*E23,0)/2</f>
        <v>5052</v>
      </c>
      <c r="G23" s="16">
        <f>+C23-(C$7+F23*C$8)</f>
        <v>3.2911999871430453E-2</v>
      </c>
      <c r="K23" s="16">
        <f>+G23</f>
        <v>3.2911999871430453E-2</v>
      </c>
      <c r="O23" s="16">
        <f ca="1">+C$11+C$12*$F23</f>
        <v>3.2211999818779688E-2</v>
      </c>
      <c r="Q23" s="43">
        <f>+C23-15018.5</f>
        <v>43110.458000000101</v>
      </c>
    </row>
    <row r="24" spans="1:21" s="16" customFormat="1" ht="12.95" customHeight="1" x14ac:dyDescent="0.2">
      <c r="A24" s="44" t="s">
        <v>0</v>
      </c>
      <c r="B24" s="45" t="s">
        <v>1</v>
      </c>
      <c r="C24" s="44">
        <v>58128.958800000139</v>
      </c>
      <c r="D24" s="44" t="s">
        <v>15</v>
      </c>
      <c r="E24" s="16">
        <f>+(C24-C$7)/C$8</f>
        <v>5052.0567118179533</v>
      </c>
      <c r="F24" s="16">
        <f>ROUND(2*E24,0)/2</f>
        <v>5052</v>
      </c>
      <c r="G24" s="16">
        <f>+C24-(C$7+F24*C$8)</f>
        <v>3.3711999909428414E-2</v>
      </c>
      <c r="K24" s="16">
        <f>+G24</f>
        <v>3.3711999909428414E-2</v>
      </c>
      <c r="O24" s="16">
        <f ca="1">+C$11+C$12*$F24</f>
        <v>3.2211999818779688E-2</v>
      </c>
      <c r="Q24" s="43">
        <f>+C24-15018.5</f>
        <v>43110.458800000139</v>
      </c>
    </row>
    <row r="25" spans="1:21" s="16" customFormat="1" ht="12.95" customHeight="1" x14ac:dyDescent="0.2">
      <c r="C25" s="24"/>
      <c r="D25" s="24"/>
      <c r="Q25" s="43"/>
    </row>
    <row r="26" spans="1:21" s="16" customFormat="1" ht="12.95" customHeight="1" x14ac:dyDescent="0.2">
      <c r="C26" s="24"/>
      <c r="D26" s="24"/>
      <c r="Q26" s="43"/>
    </row>
    <row r="27" spans="1:21" s="16" customFormat="1" ht="12.95" customHeight="1" x14ac:dyDescent="0.2">
      <c r="C27" s="24"/>
      <c r="D27" s="24"/>
      <c r="Q27" s="43"/>
    </row>
    <row r="28" spans="1:21" x14ac:dyDescent="0.2">
      <c r="C28" s="3"/>
      <c r="D28" s="3"/>
      <c r="Q28" s="2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3482" r:id="rId1" display="http://vsolj.cetus-net.org/bulletin.html"/>
    <hyperlink ref="H63475" r:id="rId2" display="https://www.aavso.org/ejaavso"/>
    <hyperlink ref="I63482" r:id="rId3" display="http://vsolj.cetus-net.org/bulletin.html"/>
    <hyperlink ref="AQ57133" r:id="rId4" display="http://cdsbib.u-strasbg.fr/cgi-bin/cdsbib?1990RMxAA..21..381G"/>
    <hyperlink ref="H63479" r:id="rId5" display="https://www.aavso.org/ejaavso"/>
    <hyperlink ref="AP4497" r:id="rId6" display="http://cdsbib.u-strasbg.fr/cgi-bin/cdsbib?1990RMxAA..21..381G"/>
    <hyperlink ref="AP4500" r:id="rId7" display="http://cdsbib.u-strasbg.fr/cgi-bin/cdsbib?1990RMxAA..21..381G"/>
    <hyperlink ref="AP4498" r:id="rId8" display="http://cdsbib.u-strasbg.fr/cgi-bin/cdsbib?1990RMxAA..21..381G"/>
    <hyperlink ref="AP4482" r:id="rId9" display="http://cdsbib.u-strasbg.fr/cgi-bin/cdsbib?1990RMxAA..21..381G"/>
    <hyperlink ref="AQ4711" r:id="rId10" display="http://cdsbib.u-strasbg.fr/cgi-bin/cdsbib?1990RMxAA..21..381G"/>
    <hyperlink ref="AQ4715" r:id="rId11" display="http://cdsbib.u-strasbg.fr/cgi-bin/cdsbib?1990RMxAA..21..381G"/>
    <hyperlink ref="AQ64395" r:id="rId12" display="http://cdsbib.u-strasbg.fr/cgi-bin/cdsbib?1990RMxAA..21..381G"/>
    <hyperlink ref="I1603" r:id="rId13" display="http://vsolj.cetus-net.org/bulletin.html"/>
    <hyperlink ref="H1603" r:id="rId14" display="http://vsolj.cetus-net.org/bulletin.html"/>
    <hyperlink ref="AQ65056" r:id="rId15" display="http://cdsbib.u-strasbg.fr/cgi-bin/cdsbib?1990RMxAA..21..381G"/>
    <hyperlink ref="AQ65055" r:id="rId16" display="http://cdsbib.u-strasbg.fr/cgi-bin/cdsbib?1990RMxAA..21..381G"/>
    <hyperlink ref="AP2773" r:id="rId17" display="http://cdsbib.u-strasbg.fr/cgi-bin/cdsbib?1990RMxAA..21..381G"/>
    <hyperlink ref="AP2791" r:id="rId18" display="http://cdsbib.u-strasbg.fr/cgi-bin/cdsbib?1990RMxAA..21..381G"/>
    <hyperlink ref="AP2792" r:id="rId19" display="http://cdsbib.u-strasbg.fr/cgi-bin/cdsbib?1990RMxAA..21..381G"/>
    <hyperlink ref="AP278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2024-03-01T05:14:38Z</dcterms:modified>
</cp:coreProperties>
</file>