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636EBA3-90CB-43CA-9E37-711D3C8123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C21" i="1"/>
  <c r="G21" i="1"/>
  <c r="H21" i="1"/>
  <c r="E21" i="1"/>
  <c r="F21" i="1"/>
  <c r="Q22" i="1"/>
  <c r="Q23" i="1"/>
  <c r="Q24" i="1"/>
  <c r="Q25" i="1"/>
  <c r="F11" i="1"/>
  <c r="A21" i="1"/>
  <c r="H20" i="1"/>
  <c r="G11" i="1"/>
  <c r="E14" i="1"/>
  <c r="C17" i="1"/>
  <c r="Q21" i="1"/>
  <c r="C11" i="1"/>
  <c r="E15" i="1" l="1"/>
  <c r="C12" i="1"/>
  <c r="C16" i="1" l="1"/>
  <c r="D18" i="1" s="1"/>
  <c r="O22" i="1"/>
  <c r="S22" i="1" s="1"/>
  <c r="O21" i="1"/>
  <c r="S21" i="1" s="1"/>
  <c r="C15" i="1"/>
  <c r="O25" i="1"/>
  <c r="S25" i="1" s="1"/>
  <c r="O23" i="1"/>
  <c r="S23" i="1" s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<sst xmlns="http://schemas.openxmlformats.org/spreadsheetml/2006/main" count="60" uniqueCount="55">
  <si>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</si>
  <si>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</si>
  <si>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</si>
  <si>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</si>
  <si>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</si>
  <si>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</si>
  <si>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</si>
  <si>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</si>
  <si>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</si>
  <si>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</si>
  <si>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</si>
  <si>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</si>
  <si>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</si>
  <si>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</si>
  <si>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</si>
  <si>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</si>
  <si>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</si>
  <si>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</si>
  <si>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</si>
  <si>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</si>
  <si>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</si>
  <si>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</si>
  <si>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</si>
  <si>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</si>
  <si>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</si>
  <si>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</si>
  <si>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</si>
  <si>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</si>
  <si>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</si>
  <si>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</si>
  <si>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</si>
  <si>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</si>
  <si>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</si>
  <si>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</si>
  <si>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</si>
  <si>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</si>
  <si>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</si>
  <si>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</si>
  <si>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</si>
  <si>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</si>
  <si>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</si>
  <si>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</si>
  <si>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G4753-0984</t>
  </si>
  <si>
    <t>IBVS 5871</t>
  </si>
  <si>
    <t>I</t>
  </si>
  <si>
    <t>IBVS 5945</t>
  </si>
  <si>
    <t>IBVS 5992</t>
  </si>
  <si>
    <t>IBVS 6011</t>
  </si>
  <si>
    <t>II</t>
  </si>
  <si>
    <t>G4753-0984_Ori.xls</t>
  </si>
  <si>
    <t>ED</t>
  </si>
  <si>
    <t>Ori</t>
  </si>
  <si>
    <t>VSX</t>
  </si>
  <si>
    <t>CCD</t>
  </si>
  <si>
    <t>V2806 Ori / GSC 4753-0984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</si>
</sst>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V2806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</c:v>
                </c:pt>
                <c:pt idx="2">
                  <c:v>977</c:v>
                </c:pt>
                <c:pt idx="3">
                  <c:v>1153</c:v>
                </c:pt>
                <c:pt idx="4">
                  <c:v>1327.5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5A-4EF3-9942-0C81700A3A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</c:v>
                </c:pt>
                <c:pt idx="2">
                  <c:v>977</c:v>
                </c:pt>
                <c:pt idx="3">
                  <c:v>1153</c:v>
                </c:pt>
                <c:pt idx="4">
                  <c:v>1327.5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3.9970001380424947E-3</c:v>
                </c:pt>
                <c:pt idx="2">
                  <c:v>5.9610001335386187E-3</c:v>
                </c:pt>
                <c:pt idx="3">
                  <c:v>6.4290001391782425E-3</c:v>
                </c:pt>
                <c:pt idx="4">
                  <c:v>4.8075001323013566E-3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5A-4EF3-9942-0C81700A3A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</c:v>
                </c:pt>
                <c:pt idx="2">
                  <c:v>977</c:v>
                </c:pt>
                <c:pt idx="3">
                  <c:v>1153</c:v>
                </c:pt>
                <c:pt idx="4">
                  <c:v>1327.5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5A-4EF3-9942-0C81700A3A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</c:v>
                </c:pt>
                <c:pt idx="2">
                  <c:v>977</c:v>
                </c:pt>
                <c:pt idx="3">
                  <c:v>1153</c:v>
                </c:pt>
                <c:pt idx="4">
                  <c:v>1327.5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5A-4EF3-9942-0C81700A3A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</c:v>
                </c:pt>
                <c:pt idx="2">
                  <c:v>977</c:v>
                </c:pt>
                <c:pt idx="3">
                  <c:v>1153</c:v>
                </c:pt>
                <c:pt idx="4">
                  <c:v>1327.5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5A-4EF3-9942-0C81700A3A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</c:v>
                </c:pt>
                <c:pt idx="2">
                  <c:v>977</c:v>
                </c:pt>
                <c:pt idx="3">
                  <c:v>1153</c:v>
                </c:pt>
                <c:pt idx="4">
                  <c:v>1327.5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5A-4EF3-9942-0C81700A3A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</c:v>
                </c:pt>
                <c:pt idx="2">
                  <c:v>977</c:v>
                </c:pt>
                <c:pt idx="3">
                  <c:v>1153</c:v>
                </c:pt>
                <c:pt idx="4">
                  <c:v>1327.5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5A-4EF3-9942-0C81700A3A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</c:v>
                </c:pt>
                <c:pt idx="2">
                  <c:v>977</c:v>
                </c:pt>
                <c:pt idx="3">
                  <c:v>1153</c:v>
                </c:pt>
                <c:pt idx="4">
                  <c:v>1327.5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5.015865018201328E-4</c:v>
                </c:pt>
                <c:pt idx="1">
                  <c:v>3.7554998176583926E-3</c:v>
                </c:pt>
                <c:pt idx="2">
                  <c:v>4.8624552392329996E-3</c:v>
                </c:pt>
                <c:pt idx="3">
                  <c:v>5.6480365061569136E-3</c:v>
                </c:pt>
                <c:pt idx="4">
                  <c:v>6.4269224781922721E-3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5A-4EF3-9942-0C81700A3AF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</c:v>
                </c:pt>
                <c:pt idx="2">
                  <c:v>977</c:v>
                </c:pt>
                <c:pt idx="3">
                  <c:v>1153</c:v>
                </c:pt>
                <c:pt idx="4">
                  <c:v>1327.5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5A-4EF3-9942-0C81700A3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698400"/>
        <c:axId val="1"/>
      </c:scatterChart>
      <c:valAx>
        <c:axId val="809698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98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28575</xdr:rowOff>
    </xdr:from>
    <xdr:to>
      <xdr:col>17</xdr:col>
      <xdr:colOff>609600</xdr:colOff>
      <xdr:row>18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F9ED8E-4E8A-F663-8FBA-94EDA8C8E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54</v>
      </c>
      <c r="E1" t="s">
        <v>49</v>
      </c>
    </row>
    <row r="2" spans="1:7" ht="12.95" customHeight="1" x14ac:dyDescent="0.2">
      <c r="A2" t="s">
        <v>24</v>
      </c>
      <c r="B2" t="s">
        <v>50</v>
      </c>
      <c r="C2" s="30" t="s">
        <v>41</v>
      </c>
      <c r="D2" s="2" t="s">
        <v>51</v>
      </c>
      <c r="E2" s="31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27" t="s">
        <v>40</v>
      </c>
      <c r="D4" s="28" t="s">
        <v>40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34">
        <v>53469.501999999862</v>
      </c>
      <c r="D7" s="29" t="s">
        <v>52</v>
      </c>
    </row>
    <row r="8" spans="1:7" ht="12.95" customHeight="1" x14ac:dyDescent="0.2">
      <c r="A8" t="s">
        <v>3</v>
      </c>
      <c r="C8" s="34">
        <v>1.8180069999999999</v>
      </c>
      <c r="D8" s="29" t="s">
        <v>52</v>
      </c>
    </row>
    <row r="9" spans="1:7" ht="12.95" customHeight="1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2.95" customHeight="1" thickBot="1" x14ac:dyDescent="0.25">
      <c r="A10" s="9"/>
      <c r="B10" s="9"/>
      <c r="C10" s="3" t="s">
        <v>20</v>
      </c>
      <c r="D10" s="3" t="s">
        <v>21</v>
      </c>
      <c r="E10" s="9"/>
    </row>
    <row r="11" spans="1:7" ht="12.95" customHeight="1" x14ac:dyDescent="0.2">
      <c r="A11" s="9" t="s">
        <v>15</v>
      </c>
      <c r="B11" s="9"/>
      <c r="C11" s="21">
        <f ca="1">INTERCEPT(INDIRECT($G$11):G992,INDIRECT($F$11):F992)</f>
        <v>5.015865018201328E-4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9" t="s">
        <v>16</v>
      </c>
      <c r="B12" s="9"/>
      <c r="C12" s="21">
        <f ca="1">SLOPE(INDIRECT($G$11):G992,INDIRECT($F$11):F992)</f>
        <v>4.4635299257040603E-6</v>
      </c>
      <c r="D12" s="2"/>
      <c r="E12" s="9"/>
    </row>
    <row r="13" spans="1:7" ht="12.95" customHeight="1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ht="12.95" customHeight="1" x14ac:dyDescent="0.2">
      <c r="A14" s="9"/>
      <c r="B14" s="9"/>
      <c r="C14" s="9"/>
      <c r="D14" s="13" t="s">
        <v>32</v>
      </c>
      <c r="E14" s="14">
        <f ca="1">NOW()+15018.5+$C$9/24</f>
        <v>60370.762496990741</v>
      </c>
    </row>
    <row r="15" spans="1:7" ht="12.95" customHeight="1" x14ac:dyDescent="0.2">
      <c r="A15" s="11" t="s">
        <v>17</v>
      </c>
      <c r="B15" s="9"/>
      <c r="C15" s="12">
        <f ca="1">(C7+C11)+(C8+C12)*INT(MAX(F21:F3533))</f>
        <v>55882.003713690574</v>
      </c>
      <c r="D15" s="13" t="s">
        <v>38</v>
      </c>
      <c r="E15" s="14">
        <f ca="1">ROUND(2*(E14-$C$7)/$C$8,0)/2+E13</f>
        <v>3797</v>
      </c>
    </row>
    <row r="16" spans="1:7" ht="12.95" customHeight="1" x14ac:dyDescent="0.2">
      <c r="A16" s="15" t="s">
        <v>4</v>
      </c>
      <c r="B16" s="9"/>
      <c r="C16" s="16">
        <f ca="1">+C8+C12</f>
        <v>1.8180114635299256</v>
      </c>
      <c r="D16" s="13" t="s">
        <v>39</v>
      </c>
      <c r="E16" s="23">
        <f ca="1">ROUND(2*(E14-$C$15)/$C$16,0)/2+E13</f>
        <v>2470</v>
      </c>
    </row>
    <row r="17" spans="1:19" ht="12.95" customHeight="1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45354.387861942829</v>
      </c>
    </row>
    <row r="18" spans="1:19" ht="12.95" customHeight="1" thickTop="1" thickBot="1" x14ac:dyDescent="0.25">
      <c r="A18" s="15" t="s">
        <v>5</v>
      </c>
      <c r="B18" s="9"/>
      <c r="C18" s="18">
        <f ca="1">+C15</f>
        <v>55882.003713690574</v>
      </c>
      <c r="D18" s="19">
        <f ca="1">+C16</f>
        <v>1.8180114635299256</v>
      </c>
      <c r="E18" s="20" t="s">
        <v>34</v>
      </c>
    </row>
    <row r="19" spans="1:19" ht="12.95" customHeight="1" thickTop="1" x14ac:dyDescent="0.2">
      <c r="A19" s="24" t="s">
        <v>35</v>
      </c>
      <c r="E19" s="25">
        <v>21</v>
      </c>
      <c r="S19">
        <f ca="1">SQRT(SUM(S21:S50)/(COUNT(S21:S50)-1))</f>
        <v>1.0896266836434663E-3</v>
      </c>
    </row>
    <row r="20" spans="1:19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53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ht="12.95" customHeight="1" x14ac:dyDescent="0.2">
      <c r="A21" t="str">
        <f>D7</f>
        <v>VSX</v>
      </c>
      <c r="C21" s="7">
        <f>C$7</f>
        <v>53469.501999999862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5.015865018201328E-4</v>
      </c>
      <c r="Q21" s="1">
        <f>+C21-15018.5</f>
        <v>38451.001999999862</v>
      </c>
      <c r="S21">
        <f ca="1">+(O21-G21)^2</f>
        <v>2.5158901880815808E-7</v>
      </c>
    </row>
    <row r="22" spans="1:19" ht="12.95" customHeight="1" x14ac:dyDescent="0.2">
      <c r="A22" s="32" t="s">
        <v>43</v>
      </c>
      <c r="B22" s="33" t="s">
        <v>44</v>
      </c>
      <c r="C22" s="32">
        <v>54794.833100000003</v>
      </c>
      <c r="D22" s="32">
        <v>2.0000000000000001E-4</v>
      </c>
      <c r="E22">
        <f>+(C22-C$7)/C$8</f>
        <v>729.00219856146941</v>
      </c>
      <c r="F22">
        <f>ROUND(2*E22,0)/2</f>
        <v>729</v>
      </c>
      <c r="G22">
        <f>+C22-(C$7+F22*C$8)</f>
        <v>3.9970001380424947E-3</v>
      </c>
      <c r="I22">
        <f>+G22</f>
        <v>3.9970001380424947E-3</v>
      </c>
      <c r="O22">
        <f ca="1">+C$11+C$12*$F22</f>
        <v>3.7554998176583926E-3</v>
      </c>
      <c r="Q22" s="1">
        <f>+C22-15018.5</f>
        <v>39776.333100000003</v>
      </c>
      <c r="S22">
        <f ca="1">+(O22-G22)^2</f>
        <v>5.832240474562392E-8</v>
      </c>
    </row>
    <row r="23" spans="1:19" ht="12.95" customHeight="1" x14ac:dyDescent="0.2">
      <c r="A23" s="32" t="s">
        <v>45</v>
      </c>
      <c r="B23" s="33" t="s">
        <v>44</v>
      </c>
      <c r="C23" s="32">
        <v>55245.700799999999</v>
      </c>
      <c r="D23" s="32">
        <v>5.9999999999999995E-4</v>
      </c>
      <c r="E23">
        <f>+(C23-C$7)/C$8</f>
        <v>977.00327886533807</v>
      </c>
      <c r="F23">
        <f>ROUND(2*E23,0)/2</f>
        <v>977</v>
      </c>
      <c r="G23">
        <f>+C23-(C$7+F23*C$8)</f>
        <v>5.9610001335386187E-3</v>
      </c>
      <c r="I23">
        <f>+G23</f>
        <v>5.9610001335386187E-3</v>
      </c>
      <c r="O23">
        <f ca="1">+C$11+C$12*$F23</f>
        <v>4.8624552392329996E-3</v>
      </c>
      <c r="Q23" s="1">
        <f>+C23-15018.5</f>
        <v>40227.200799999999</v>
      </c>
      <c r="S23">
        <f ca="1">+(O23-G23)^2</f>
        <v>1.2068008848049437E-6</v>
      </c>
    </row>
    <row r="24" spans="1:19" ht="12.95" customHeight="1" x14ac:dyDescent="0.2">
      <c r="A24" s="32" t="s">
        <v>46</v>
      </c>
      <c r="B24" s="33" t="s">
        <v>44</v>
      </c>
      <c r="C24" s="32">
        <v>55565.6705</v>
      </c>
      <c r="D24" s="32">
        <v>2.9999999999999997E-4</v>
      </c>
      <c r="E24">
        <f>+(C24-C$7)/C$8</f>
        <v>1153.0035362900903</v>
      </c>
      <c r="F24">
        <f>ROUND(2*E24,0)/2</f>
        <v>1153</v>
      </c>
      <c r="G24">
        <f>+C24-(C$7+F24*C$8)</f>
        <v>6.4290001391782425E-3</v>
      </c>
      <c r="I24">
        <f>+G24</f>
        <v>6.4290001391782425E-3</v>
      </c>
      <c r="O24">
        <f ca="1">+C$11+C$12*$F24</f>
        <v>5.6480365061569136E-3</v>
      </c>
      <c r="Q24" s="1">
        <f>+C24-15018.5</f>
        <v>40547.1705</v>
      </c>
      <c r="S24">
        <f ca="1">+(O24-G24)^2</f>
        <v>6.0990419610187292E-7</v>
      </c>
    </row>
    <row r="25" spans="1:19" ht="12.95" customHeight="1" x14ac:dyDescent="0.2">
      <c r="A25" s="32" t="s">
        <v>47</v>
      </c>
      <c r="B25" s="33" t="s">
        <v>48</v>
      </c>
      <c r="C25" s="32">
        <v>55882.911099999998</v>
      </c>
      <c r="D25" s="32">
        <v>4.0000000000000002E-4</v>
      </c>
      <c r="E25">
        <f>+(C25-C$7)/C$8</f>
        <v>1327.5026443793315</v>
      </c>
      <c r="F25">
        <f>ROUND(2*E25,0)/2</f>
        <v>1327.5</v>
      </c>
      <c r="G25">
        <f>+C25-(C$7+F25*C$8)</f>
        <v>4.8075001323013566E-3</v>
      </c>
      <c r="I25">
        <f>+G25</f>
        <v>4.8075001323013566E-3</v>
      </c>
      <c r="O25">
        <f ca="1">+C$11+C$12*$F25</f>
        <v>6.4269224781922721E-3</v>
      </c>
      <c r="Q25" s="1">
        <f>+C25-15018.5</f>
        <v>40864.411099999998</v>
      </c>
      <c r="S25">
        <f ca="1">+(O25-G25)^2</f>
        <v>2.6225287343708358E-6</v>
      </c>
    </row>
    <row r="26" spans="1:19" ht="12.95" customHeight="1" x14ac:dyDescent="0.2">
      <c r="C26" s="7"/>
      <c r="D26" s="7"/>
      <c r="Q26" s="1"/>
    </row>
    <row r="27" spans="1:19" ht="12.95" customHeight="1" x14ac:dyDescent="0.2">
      <c r="C27" s="7"/>
      <c r="D27" s="7"/>
      <c r="Q27" s="1"/>
    </row>
    <row r="28" spans="1:19" ht="12.95" customHeight="1" x14ac:dyDescent="0.2">
      <c r="C28" s="7"/>
      <c r="D28" s="7"/>
      <c r="Q28" s="1"/>
    </row>
    <row r="29" spans="1:19" ht="12.95" customHeight="1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2024-03-01T05:17:59Z</dcterms:modified>
</cp:coreProperties>
</file>