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671C17A-6ECA-4A96-9043-3C2648B245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  <sheet name="Active 3" sheetId="3" r:id="rId3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I26" i="1" s="1"/>
  <c r="Q26" i="1"/>
  <c r="E26" i="2"/>
  <c r="F26" i="2" s="1"/>
  <c r="G26" i="2" s="1"/>
  <c r="I26" i="2" s="1"/>
  <c r="Q26" i="2"/>
  <c r="E26" i="3"/>
  <c r="F26" i="3"/>
  <c r="G26" i="3"/>
  <c r="I26" i="3" s="1"/>
  <c r="Q26" i="3"/>
  <c r="E25" i="3"/>
  <c r="F25" i="3"/>
  <c r="G25" i="3"/>
  <c r="I25" i="3"/>
  <c r="F11" i="3"/>
  <c r="E22" i="3"/>
  <c r="F22" i="3"/>
  <c r="G22" i="3"/>
  <c r="I22" i="3"/>
  <c r="E23" i="3"/>
  <c r="F23" i="3"/>
  <c r="G23" i="3"/>
  <c r="I23" i="3"/>
  <c r="E24" i="3"/>
  <c r="F24" i="3"/>
  <c r="G24" i="3"/>
  <c r="I24" i="3"/>
  <c r="G11" i="3"/>
  <c r="E14" i="3"/>
  <c r="E15" i="3" s="1"/>
  <c r="A21" i="3"/>
  <c r="H20" i="3"/>
  <c r="C21" i="3"/>
  <c r="C17" i="3"/>
  <c r="Q22" i="3"/>
  <c r="Q23" i="3"/>
  <c r="Q24" i="3"/>
  <c r="Q25" i="3"/>
  <c r="F11" i="2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I25" i="2"/>
  <c r="G11" i="2"/>
  <c r="E14" i="2"/>
  <c r="E15" i="2" s="1"/>
  <c r="A21" i="2"/>
  <c r="H20" i="2"/>
  <c r="C21" i="2"/>
  <c r="Q21" i="2"/>
  <c r="Q22" i="2"/>
  <c r="Q23" i="2"/>
  <c r="Q24" i="2"/>
  <c r="Q25" i="2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C21" i="1"/>
  <c r="E21" i="1"/>
  <c r="F21" i="1"/>
  <c r="G21" i="1"/>
  <c r="H21" i="1"/>
  <c r="F11" i="1"/>
  <c r="Q22" i="1"/>
  <c r="Q23" i="1"/>
  <c r="Q24" i="1"/>
  <c r="Q25" i="1"/>
  <c r="A21" i="1"/>
  <c r="H20" i="1"/>
  <c r="G11" i="1"/>
  <c r="E14" i="1"/>
  <c r="E15" i="1" s="1"/>
  <c r="C17" i="1"/>
  <c r="Q21" i="1"/>
  <c r="E21" i="2"/>
  <c r="F21" i="2"/>
  <c r="G21" i="2"/>
  <c r="C17" i="2"/>
  <c r="Q21" i="3"/>
  <c r="E21" i="3"/>
  <c r="F21" i="3"/>
  <c r="G21" i="3"/>
  <c r="H21" i="2"/>
  <c r="H21" i="3"/>
  <c r="C12" i="1"/>
  <c r="C12" i="3"/>
  <c r="C12" i="2"/>
  <c r="C16" i="1" l="1"/>
  <c r="D18" i="1" s="1"/>
  <c r="C16" i="3"/>
  <c r="D18" i="3" s="1"/>
  <c r="C16" i="2"/>
  <c r="D18" i="2" s="1"/>
  <c r="C11" i="2"/>
  <c r="C11" i="3"/>
  <c r="C11" i="1"/>
  <c r="C15" i="2" l="1"/>
  <c r="C18" i="2" s="1"/>
  <c r="O26" i="2"/>
  <c r="S26" i="2" s="1"/>
  <c r="O24" i="2"/>
  <c r="S24" i="2" s="1"/>
  <c r="O22" i="2"/>
  <c r="S22" i="2" s="1"/>
  <c r="O21" i="2"/>
  <c r="S21" i="2" s="1"/>
  <c r="O23" i="2"/>
  <c r="S23" i="2" s="1"/>
  <c r="O25" i="2"/>
  <c r="S25" i="2" s="1"/>
  <c r="O26" i="1"/>
  <c r="S26" i="1" s="1"/>
  <c r="O26" i="3"/>
  <c r="S26" i="3" s="1"/>
  <c r="C15" i="1"/>
  <c r="O21" i="1"/>
  <c r="S21" i="1" s="1"/>
  <c r="O23" i="1"/>
  <c r="S23" i="1" s="1"/>
  <c r="O22" i="1"/>
  <c r="S22" i="1" s="1"/>
  <c r="O25" i="1"/>
  <c r="S25" i="1" s="1"/>
  <c r="O24" i="1"/>
  <c r="S24" i="1" s="1"/>
  <c r="O24" i="3"/>
  <c r="S24" i="3" s="1"/>
  <c r="C15" i="3"/>
  <c r="O21" i="3"/>
  <c r="S21" i="3" s="1"/>
  <c r="O25" i="3"/>
  <c r="S25" i="3" s="1"/>
  <c r="O23" i="3"/>
  <c r="S23" i="3" s="1"/>
  <c r="O22" i="3"/>
  <c r="S22" i="3" s="1"/>
  <c r="S19" i="2" l="1"/>
  <c r="E16" i="2"/>
  <c r="E17" i="2" s="1"/>
  <c r="S19" i="3"/>
  <c r="E16" i="3"/>
  <c r="E17" i="3" s="1"/>
  <c r="C18" i="3"/>
  <c r="S19" i="1"/>
  <c r="C18" i="1"/>
  <c r="E16" i="1"/>
  <c r="E17" i="1" s="1"/>
</calcChain>
</file>

<file path=xl/sharedStrings.xml><?xml version="1.0" encoding="utf-8"?>
<sst xmlns="http://schemas.openxmlformats.org/spreadsheetml/2006/main" count="186" uniqueCount="58">
  <si>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</si>
  <si>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</si>
  <si>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</si>
  <si>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</si>
  <si>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</si>
  <si>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</si>
  <si>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</si>
  <si>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</si>
  <si>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</si>
  <si>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</si>
  <si>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</si>
  <si>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</si>
  <si>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</si>
  <si>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</si>
  <si>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</si>
  <si>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</si>
  <si>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</si>
  <si>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</si>
  <si>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</si>
  <si>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</si>
  <si>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</si>
  <si>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</si>
  <si>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</si>
  <si>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</si>
  <si>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</si>
  <si>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</si>
  <si>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</si>
  <si>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</si>
  <si>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</si>
  <si>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</si>
  <si>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</si>
  <si>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</si>
  <si>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</si>
  <si>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</si>
  <si>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</si>
  <si>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</si>
  <si>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</si>
  <si>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</si>
  <si>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</si>
  <si>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</si>
  <si>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</si>
  <si>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</si>
  <si>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G0122-0419</t>
  </si>
  <si>
    <t>IBVS 5945</t>
  </si>
  <si>
    <t>II</t>
  </si>
  <si>
    <t>IBVS 5992</t>
  </si>
  <si>
    <t>IBVS 6029</t>
  </si>
  <si>
    <t>I</t>
  </si>
  <si>
    <t>IBVS 6042</t>
  </si>
  <si>
    <t>G0122-0419_Ori.xls</t>
  </si>
  <si>
    <t>EB / EW</t>
  </si>
  <si>
    <t>Ori</t>
  </si>
  <si>
    <t>VSX</t>
  </si>
  <si>
    <t>ToMcat</t>
  </si>
  <si>
    <t>ToMcat 2014-01-25</t>
  </si>
  <si>
    <t>VSB, 108</t>
  </si>
  <si>
    <t>V2811 Ori / GSC 0122-0419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</si>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</sst>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65" fontId="17" fillId="0" borderId="0" xfId="0" applyNumberFormat="1" applyFont="1" applyAlignment="1" applyProtection="1">
      <alignment vertical="center" wrapText="1"/>
      <protection locked="0"/>
    </xf>
    <xf numFmtId="0" fontId="18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V2811 Ori</a:t>
            </a:r>
            <a:r>
              <a:rPr lang="en-AU" baseline="0"/>
              <a:t> / </a:t>
            </a:r>
            <a:r>
              <a:rPr lang="en-AU"/>
              <a:t>GSC 0122-0419 -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D1-4C7C-B317-EA4D61D378B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-1.6950000281212851E-4</c:v>
                </c:pt>
                <c:pt idx="2">
                  <c:v>1.083499999367632E-3</c:v>
                </c:pt>
                <c:pt idx="3">
                  <c:v>2.1009999982197769E-3</c:v>
                </c:pt>
                <c:pt idx="4">
                  <c:v>-3.1040000030770898E-3</c:v>
                </c:pt>
                <c:pt idx="5">
                  <c:v>-2.0168000046396628E-2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D1-4C7C-B317-EA4D61D378B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D1-4C7C-B317-EA4D61D378B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D1-4C7C-B317-EA4D61D378B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D1-4C7C-B317-EA4D61D378B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D1-4C7C-B317-EA4D61D378B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D1-4C7C-B317-EA4D61D378B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5.5419485041018554E-3</c:v>
                </c:pt>
                <c:pt idx="1">
                  <c:v>-2.1464873904395582E-4</c:v>
                </c:pt>
                <c:pt idx="2">
                  <c:v>-1.4808056774340836E-3</c:v>
                </c:pt>
                <c:pt idx="3">
                  <c:v>-2.9647044148986453E-3</c:v>
                </c:pt>
                <c:pt idx="4">
                  <c:v>-4.1347760042310146E-3</c:v>
                </c:pt>
                <c:pt idx="5">
                  <c:v>-1.7004013723192601E-2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D1-4C7C-B317-EA4D61D378B3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3714.5</c:v>
                </c:pt>
                <c:pt idx="2">
                  <c:v>4531.5</c:v>
                </c:pt>
                <c:pt idx="3">
                  <c:v>5489</c:v>
                </c:pt>
                <c:pt idx="4">
                  <c:v>6244</c:v>
                </c:pt>
                <c:pt idx="5">
                  <c:v>14548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D1-4C7C-B317-EA4D61D37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72968"/>
        <c:axId val="1"/>
      </c:scatterChart>
      <c:valAx>
        <c:axId val="717672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72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V2811 Ori / GSC 0122-0419 -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ToMcat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CA-46F6-B99F-6444EBC8BE24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1.5299999999115244E-2</c:v>
                </c:pt>
                <c:pt idx="2">
                  <c:v>1.292000000103144E-2</c:v>
                </c:pt>
                <c:pt idx="3">
                  <c:v>1.9359999998414423E-2</c:v>
                </c:pt>
                <c:pt idx="4">
                  <c:v>3.0999999995401595E-2</c:v>
                </c:pt>
                <c:pt idx="5">
                  <c:v>0.14409999995405087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CA-46F6-B99F-6444EBC8BE24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CA-46F6-B99F-6444EBC8BE24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CA-46F6-B99F-6444EBC8BE24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CA-46F6-B99F-6444EBC8BE24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CA-46F6-B99F-6444EBC8BE24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CA-46F6-B99F-6444EBC8BE24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-2.3699414604536582E-2</c:v>
                </c:pt>
                <c:pt idx="1">
                  <c:v>1.5555182306482701E-2</c:v>
                </c:pt>
                <c:pt idx="2">
                  <c:v>2.4189372067885552E-2</c:v>
                </c:pt>
                <c:pt idx="3">
                  <c:v>3.4308132431723697E-2</c:v>
                </c:pt>
                <c:pt idx="4">
                  <c:v>4.2286560945425065E-2</c:v>
                </c:pt>
                <c:pt idx="5">
                  <c:v>0.13004016680103314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CA-46F6-B99F-6444EBC8BE24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2155</c:v>
                </c:pt>
                <c:pt idx="2">
                  <c:v>2629</c:v>
                </c:pt>
                <c:pt idx="3">
                  <c:v>3184.5</c:v>
                </c:pt>
                <c:pt idx="4">
                  <c:v>3622.5</c:v>
                </c:pt>
                <c:pt idx="5">
                  <c:v>8440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CA-46F6-B99F-6444EBC8B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67568"/>
        <c:axId val="1"/>
      </c:scatterChart>
      <c:valAx>
        <c:axId val="717667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67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5338345864661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V2811 Ori / GSC 0122-0419 -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ToMcat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3'!$D$21:$D$239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93-433F-A513-E1E853F05EA6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3'!$I$21:$I$999</c:f>
              <c:numCache>
                <c:formatCode>General</c:formatCode>
                <c:ptCount val="979"/>
                <c:pt idx="1">
                  <c:v>3.1499999968218617E-3</c:v>
                </c:pt>
                <c:pt idx="2">
                  <c:v>2.5499999974272214E-3</c:v>
                </c:pt>
                <c:pt idx="3">
                  <c:v>4.9500000022817403E-3</c:v>
                </c:pt>
                <c:pt idx="4">
                  <c:v>5.4499999969266355E-3</c:v>
                </c:pt>
                <c:pt idx="5">
                  <c:v>3.0899999954272062E-2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93-433F-A513-E1E853F05EA6}"/>
            </c:ext>
          </c:extLst>
        </c:ser>
        <c:ser>
          <c:idx val="3"/>
          <c:order val="2"/>
          <c:tx>
            <c:strRef>
              <c:f>'Active 3'!$J$20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93-433F-A513-E1E853F05EA6}"/>
            </c:ext>
          </c:extLst>
        </c:ser>
        <c:ser>
          <c:idx val="4"/>
          <c:order val="3"/>
          <c:tx>
            <c:strRef>
              <c:f>'Active 3'!$K$20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93-433F-A513-E1E853F05EA6}"/>
            </c:ext>
          </c:extLst>
        </c:ser>
        <c:ser>
          <c:idx val="2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93-433F-A513-E1E853F05EA6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93-433F-A513-E1E853F05EA6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3'!$D$21:$D$999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93-433F-A513-E1E853F05EA6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3'!$O$21:$O$999</c:f>
              <c:numCache>
                <c:formatCode>General</c:formatCode>
                <c:ptCount val="979"/>
                <c:pt idx="0">
                  <c:v>-5.1940022372663347E-3</c:v>
                </c:pt>
                <c:pt idx="1">
                  <c:v>3.2150977385943438E-3</c:v>
                </c:pt>
                <c:pt idx="2">
                  <c:v>5.0646842568388504E-3</c:v>
                </c:pt>
                <c:pt idx="3">
                  <c:v>7.2323251569968213E-3</c:v>
                </c:pt>
                <c:pt idx="4">
                  <c:v>8.9415092904326834E-3</c:v>
                </c:pt>
                <c:pt idx="5">
                  <c:v>2.7740385742133153E-2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93-433F-A513-E1E853F05EA6}"/>
            </c:ext>
          </c:extLst>
        </c:ser>
        <c:ser>
          <c:idx val="8"/>
          <c:order val="8"/>
          <c:tx>
            <c:strRef>
              <c:f>'Active 3'!$R$20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5869.5</c:v>
                </c:pt>
                <c:pt idx="2">
                  <c:v>7160.5</c:v>
                </c:pt>
                <c:pt idx="3">
                  <c:v>8673.5</c:v>
                </c:pt>
                <c:pt idx="4">
                  <c:v>9866.5</c:v>
                </c:pt>
                <c:pt idx="5">
                  <c:v>22988</c:v>
                </c:pt>
              </c:numCache>
            </c:numRef>
          </c:xVal>
          <c:yVal>
            <c:numRef>
              <c:f>'Active 3'!$R$21:$R$999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93-433F-A513-E1E853F05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73328"/>
        <c:axId val="1"/>
      </c:scatterChart>
      <c:valAx>
        <c:axId val="717673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73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533834586466164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3D4C27F-0C3B-D5B2-4617-DEC11B837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3F695D50-5A7E-7846-8429-0B2328CB6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AEB045E0-A582-DB88-B1EC-CB6004BB3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56</v>
      </c>
      <c r="E1" t="s">
        <v>49</v>
      </c>
    </row>
    <row r="2" spans="1:7" s="7" customFormat="1" ht="12.95" customHeight="1" x14ac:dyDescent="0.2">
      <c r="A2" s="7" t="s">
        <v>24</v>
      </c>
      <c r="B2" s="7" t="s">
        <v>50</v>
      </c>
      <c r="C2" s="8" t="s">
        <v>41</v>
      </c>
      <c r="D2" s="9" t="s">
        <v>51</v>
      </c>
      <c r="E2" s="2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40">
        <v>53763.616999999998</v>
      </c>
      <c r="D7" s="14" t="s">
        <v>52</v>
      </c>
    </row>
    <row r="8" spans="1:7" s="7" customFormat="1" ht="12.95" customHeight="1" x14ac:dyDescent="0.2">
      <c r="A8" s="7" t="s">
        <v>3</v>
      </c>
      <c r="C8" s="40">
        <v>0.39899099999999998</v>
      </c>
      <c r="D8" s="14" t="s">
        <v>52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5.5419485041018554E-3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-1.54976369447996E-6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60370.76525300926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59568.121063986277</v>
      </c>
      <c r="D15" s="20" t="s">
        <v>38</v>
      </c>
      <c r="E15" s="21">
        <f ca="1">ROUND(2*(E14-$C$7)/$C$8,0)/2+E13</f>
        <v>16560.5</v>
      </c>
    </row>
    <row r="16" spans="1:7" s="7" customFormat="1" ht="12.95" customHeight="1" x14ac:dyDescent="0.2">
      <c r="A16" s="10" t="s">
        <v>4</v>
      </c>
      <c r="C16" s="24">
        <f ca="1">+C8+C12</f>
        <v>0.3989894502363055</v>
      </c>
      <c r="D16" s="20" t="s">
        <v>39</v>
      </c>
      <c r="E16" s="18">
        <f ca="1">ROUND(2*(E14-$C$15)/$C$16,0)/2+E13</f>
        <v>2012.5</v>
      </c>
    </row>
    <row r="17" spans="1:19" s="7" customFormat="1" ht="12.95" customHeight="1" thickBot="1" x14ac:dyDescent="0.25">
      <c r="A17" s="20" t="s">
        <v>29</v>
      </c>
      <c r="C17" s="7">
        <f>COUNT(C21:C2191)</f>
        <v>6</v>
      </c>
      <c r="D17" s="20" t="s">
        <v>33</v>
      </c>
      <c r="E17" s="25">
        <f ca="1">+$C$15+$C$16*E16-15018.5-$C$9/24</f>
        <v>45352.983165920174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59568.121063986277</v>
      </c>
      <c r="D18" s="27">
        <f ca="1">+C16</f>
        <v>0.3989894502363055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3.8477412868757718E-3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57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13">
        <f>C$7</f>
        <v>53763.616999999998</v>
      </c>
      <c r="D21" s="13" t="s">
        <v>13</v>
      </c>
      <c r="E21" s="7">
        <f t="shared" ref="E21:E26" si="0">+(C21-C$7)/C$8</f>
        <v>0</v>
      </c>
      <c r="F21" s="7">
        <f t="shared" ref="F21:F26" si="1">ROUND(2*E21,0)/2</f>
        <v>0</v>
      </c>
      <c r="G21" s="7">
        <f t="shared" ref="G21:G26" si="2">+C21-(C$7+F21*C$8)</f>
        <v>0</v>
      </c>
      <c r="H21" s="7">
        <f t="shared" ref="H21:H26" si="3">+G21</f>
        <v>0</v>
      </c>
      <c r="O21" s="7">
        <f t="shared" ref="O21:O26" ca="1" si="4">+C$11+C$12*$F21</f>
        <v>5.5419485041018554E-3</v>
      </c>
      <c r="Q21" s="34">
        <f t="shared" ref="Q21:Q26" si="5">+C21-15018.5</f>
        <v>38745.116999999998</v>
      </c>
      <c r="S21" s="7">
        <f t="shared" ref="S21:S26" ca="1" si="6">+(O21-G21)^2</f>
        <v>3.0713193222116796E-5</v>
      </c>
    </row>
    <row r="22" spans="1:19" s="7" customFormat="1" ht="12.95" customHeight="1" x14ac:dyDescent="0.2">
      <c r="A22" s="3" t="s">
        <v>43</v>
      </c>
      <c r="B22" s="4" t="s">
        <v>44</v>
      </c>
      <c r="C22" s="3">
        <v>55245.668899999997</v>
      </c>
      <c r="D22" s="3">
        <v>6.9999999999999999E-4</v>
      </c>
      <c r="E22" s="7">
        <f t="shared" si="0"/>
        <v>3714.499575178384</v>
      </c>
      <c r="F22" s="7">
        <f t="shared" si="1"/>
        <v>3714.5</v>
      </c>
      <c r="G22" s="7">
        <f t="shared" si="2"/>
        <v>-1.6950000281212851E-4</v>
      </c>
      <c r="I22" s="7">
        <f>+G22</f>
        <v>-1.6950000281212851E-4</v>
      </c>
      <c r="O22" s="7">
        <f t="shared" ca="1" si="4"/>
        <v>-2.1464873904395582E-4</v>
      </c>
      <c r="Q22" s="34">
        <f t="shared" si="5"/>
        <v>40227.168899999997</v>
      </c>
      <c r="S22" s="7">
        <f t="shared" ca="1" si="6"/>
        <v>2.0384083833311155E-9</v>
      </c>
    </row>
    <row r="23" spans="1:19" s="7" customFormat="1" ht="12.95" customHeight="1" x14ac:dyDescent="0.2">
      <c r="A23" s="3" t="s">
        <v>45</v>
      </c>
      <c r="B23" s="4" t="s">
        <v>44</v>
      </c>
      <c r="C23" s="3">
        <v>55571.645799999998</v>
      </c>
      <c r="D23" s="3">
        <v>2.9999999999999997E-4</v>
      </c>
      <c r="E23" s="7">
        <f t="shared" si="0"/>
        <v>4531.5027156001015</v>
      </c>
      <c r="F23" s="7">
        <f t="shared" si="1"/>
        <v>4531.5</v>
      </c>
      <c r="G23" s="7">
        <f t="shared" si="2"/>
        <v>1.083499999367632E-3</v>
      </c>
      <c r="I23" s="7">
        <f>+G23</f>
        <v>1.083499999367632E-3</v>
      </c>
      <c r="O23" s="7">
        <f t="shared" ca="1" si="4"/>
        <v>-1.4808056774340836E-3</v>
      </c>
      <c r="Q23" s="34">
        <f t="shared" si="5"/>
        <v>40553.145799999998</v>
      </c>
      <c r="S23" s="7">
        <f t="shared" ca="1" si="6"/>
        <v>6.5756636040775045E-6</v>
      </c>
    </row>
    <row r="24" spans="1:19" s="7" customFormat="1" ht="12.95" customHeight="1" x14ac:dyDescent="0.2">
      <c r="A24" s="3" t="s">
        <v>46</v>
      </c>
      <c r="B24" s="4" t="s">
        <v>47</v>
      </c>
      <c r="C24" s="3">
        <v>55953.680699999997</v>
      </c>
      <c r="D24" s="3">
        <v>4.0000000000000002E-4</v>
      </c>
      <c r="E24" s="7">
        <f t="shared" si="0"/>
        <v>5489.0052657829347</v>
      </c>
      <c r="F24" s="7">
        <f t="shared" si="1"/>
        <v>5489</v>
      </c>
      <c r="G24" s="7">
        <f t="shared" si="2"/>
        <v>2.1009999982197769E-3</v>
      </c>
      <c r="I24" s="7">
        <f>+G24</f>
        <v>2.1009999982197769E-3</v>
      </c>
      <c r="O24" s="7">
        <f t="shared" ca="1" si="4"/>
        <v>-2.9647044148986453E-3</v>
      </c>
      <c r="Q24" s="34">
        <f t="shared" si="5"/>
        <v>40935.180699999997</v>
      </c>
      <c r="S24" s="7">
        <f t="shared" ca="1" si="6"/>
        <v>2.5661361201087459E-5</v>
      </c>
    </row>
    <row r="25" spans="1:19" s="7" customFormat="1" ht="12.95" customHeight="1" x14ac:dyDescent="0.2">
      <c r="A25" s="35" t="s">
        <v>48</v>
      </c>
      <c r="B25" s="36" t="s">
        <v>47</v>
      </c>
      <c r="C25" s="37">
        <v>56254.913699999997</v>
      </c>
      <c r="D25" s="37">
        <v>3.0000000000000003E-4</v>
      </c>
      <c r="E25" s="7">
        <f t="shared" si="0"/>
        <v>6243.9922203758961</v>
      </c>
      <c r="F25" s="7">
        <f t="shared" si="1"/>
        <v>6244</v>
      </c>
      <c r="G25" s="7">
        <f t="shared" si="2"/>
        <v>-3.1040000030770898E-3</v>
      </c>
      <c r="I25" s="7">
        <f>+G25</f>
        <v>-3.1040000030770898E-3</v>
      </c>
      <c r="O25" s="7">
        <f t="shared" ca="1" si="4"/>
        <v>-4.1347760042310146E-3</v>
      </c>
      <c r="Q25" s="34">
        <f t="shared" si="5"/>
        <v>41236.413699999997</v>
      </c>
      <c r="S25" s="7">
        <f t="shared" ca="1" si="6"/>
        <v>1.062499164554876E-6</v>
      </c>
    </row>
    <row r="26" spans="1:19" s="7" customFormat="1" ht="12.95" customHeight="1" x14ac:dyDescent="0.2">
      <c r="A26" s="38" t="s">
        <v>55</v>
      </c>
      <c r="B26" s="39" t="s">
        <v>47</v>
      </c>
      <c r="C26" s="5">
        <v>59568.117899999954</v>
      </c>
      <c r="D26" s="13"/>
      <c r="E26" s="7">
        <f t="shared" si="0"/>
        <v>14547.949452493805</v>
      </c>
      <c r="F26" s="7">
        <f t="shared" si="1"/>
        <v>14548</v>
      </c>
      <c r="G26" s="7">
        <f t="shared" si="2"/>
        <v>-2.0168000046396628E-2</v>
      </c>
      <c r="I26" s="7">
        <f>+G26</f>
        <v>-2.0168000046396628E-2</v>
      </c>
      <c r="O26" s="7">
        <f t="shared" ca="1" si="4"/>
        <v>-1.7004013723192601E-2</v>
      </c>
      <c r="Q26" s="34">
        <f t="shared" si="5"/>
        <v>44549.617899999954</v>
      </c>
      <c r="S26" s="7">
        <f t="shared" ca="1" si="6"/>
        <v>1.0010809453422134E-5</v>
      </c>
    </row>
    <row r="27" spans="1:19" s="7" customFormat="1" ht="12.95" customHeight="1" x14ac:dyDescent="0.2">
      <c r="C27" s="13"/>
      <c r="D27" s="13"/>
      <c r="Q27" s="34"/>
    </row>
    <row r="28" spans="1:19" s="7" customFormat="1" ht="12.95" customHeight="1" x14ac:dyDescent="0.2">
      <c r="C28" s="13"/>
      <c r="D28" s="13"/>
      <c r="Q28" s="34"/>
    </row>
    <row r="29" spans="1:19" s="7" customFormat="1" ht="12.95" customHeight="1" x14ac:dyDescent="0.2">
      <c r="C29" s="13"/>
      <c r="D29" s="13"/>
      <c r="Q29" s="34"/>
    </row>
    <row r="30" spans="1:19" s="7" customFormat="1" ht="12.95" customHeight="1" x14ac:dyDescent="0.2">
      <c r="C30" s="13"/>
      <c r="D30" s="13"/>
      <c r="Q30" s="34"/>
    </row>
    <row r="31" spans="1:19" s="7" customFormat="1" ht="12.95" customHeight="1" x14ac:dyDescent="0.2">
      <c r="C31" s="13"/>
      <c r="D31" s="13"/>
      <c r="Q31" s="34"/>
    </row>
    <row r="32" spans="1:19" s="7" customFormat="1" ht="12.95" customHeight="1" x14ac:dyDescent="0.2">
      <c r="C32" s="13"/>
      <c r="D32" s="13"/>
      <c r="Q32" s="34"/>
    </row>
    <row r="33" spans="3:17" s="7" customFormat="1" ht="12.95" customHeight="1" x14ac:dyDescent="0.2">
      <c r="C33" s="13"/>
      <c r="D33" s="13"/>
      <c r="Q33" s="34"/>
    </row>
    <row r="34" spans="3:17" s="7" customFormat="1" ht="12.95" customHeight="1" x14ac:dyDescent="0.2">
      <c r="C34" s="13"/>
      <c r="D34" s="13"/>
    </row>
    <row r="35" spans="3:17" s="7" customFormat="1" ht="12.95" customHeight="1" x14ac:dyDescent="0.2">
      <c r="C35" s="13"/>
      <c r="D35" s="13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33" sqref="G3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56</v>
      </c>
      <c r="E1" t="s">
        <v>49</v>
      </c>
    </row>
    <row r="2" spans="1:7" s="7" customFormat="1" ht="12.95" customHeight="1" x14ac:dyDescent="0.2">
      <c r="A2" s="7" t="s">
        <v>24</v>
      </c>
      <c r="B2" s="7" t="s">
        <v>50</v>
      </c>
      <c r="C2" s="8" t="s">
        <v>41</v>
      </c>
      <c r="D2" s="9" t="s">
        <v>51</v>
      </c>
      <c r="E2" s="2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40">
        <v>53763.616999999998</v>
      </c>
      <c r="D7" s="14" t="s">
        <v>53</v>
      </c>
    </row>
    <row r="8" spans="1:7" s="7" customFormat="1" ht="12.95" customHeight="1" x14ac:dyDescent="0.2">
      <c r="A8" s="7" t="s">
        <v>3</v>
      </c>
      <c r="C8" s="40">
        <v>0.68772</v>
      </c>
      <c r="D8" s="14" t="s">
        <v>54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-2.3699414604536582E-2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1.8215590213930061E-5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60370.76525300926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59568.103840166805</v>
      </c>
      <c r="D15" s="20" t="s">
        <v>38</v>
      </c>
      <c r="E15" s="21">
        <f ca="1">ROUND(2*(E14-$C$7)/$C$8,0)/2+E13</f>
        <v>9608.5</v>
      </c>
    </row>
    <row r="16" spans="1:7" s="7" customFormat="1" ht="12.95" customHeight="1" x14ac:dyDescent="0.2">
      <c r="A16" s="10" t="s">
        <v>4</v>
      </c>
      <c r="C16" s="24">
        <f ca="1">+C8+C12</f>
        <v>0.68773821559021397</v>
      </c>
      <c r="D16" s="20" t="s">
        <v>39</v>
      </c>
      <c r="E16" s="18">
        <f ca="1">ROUND(2*(E14-$C$15)/$C$16,0)/2+E13</f>
        <v>1168</v>
      </c>
    </row>
    <row r="17" spans="1:19" s="7" customFormat="1" ht="12.95" customHeight="1" thickBot="1" x14ac:dyDescent="0.25">
      <c r="A17" s="20" t="s">
        <v>29</v>
      </c>
      <c r="C17" s="7">
        <f>COUNT(C21:C2191)</f>
        <v>6</v>
      </c>
      <c r="D17" s="20" t="s">
        <v>33</v>
      </c>
      <c r="E17" s="25">
        <f ca="1">+$C$15+$C$16*E16-15018.5-$C$9/24</f>
        <v>45353.277909309509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59568.103840166805</v>
      </c>
      <c r="D18" s="27">
        <f ca="1">+C16</f>
        <v>0.68773821559021397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1.5730468187577576E-2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ToMcat</v>
      </c>
      <c r="I20" s="31" t="s">
        <v>57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ToMcat</v>
      </c>
      <c r="C21" s="13">
        <f>C$7</f>
        <v>53763.616999999998</v>
      </c>
      <c r="D21" s="13" t="s">
        <v>13</v>
      </c>
      <c r="E21" s="7">
        <f t="shared" ref="E21:E26" si="0">+(C21-C$7)/C$8</f>
        <v>0</v>
      </c>
      <c r="F21" s="7">
        <f t="shared" ref="F21:F26" si="1">ROUND(2*E21,0)/2</f>
        <v>0</v>
      </c>
      <c r="G21" s="7">
        <f t="shared" ref="G21:G26" si="2">+C21-(C$7+F21*C$8)</f>
        <v>0</v>
      </c>
      <c r="H21" s="7">
        <f t="shared" ref="H21:H26" si="3">+G21</f>
        <v>0</v>
      </c>
      <c r="O21" s="7">
        <f t="shared" ref="O21:O26" ca="1" si="4">+C$11+C$12*$F21</f>
        <v>-2.3699414604536582E-2</v>
      </c>
      <c r="Q21" s="34">
        <f t="shared" ref="Q21:Q26" si="5">+C21-15018.5</f>
        <v>38745.116999999998</v>
      </c>
      <c r="S21" s="7">
        <f t="shared" ref="S21:S26" ca="1" si="6">+(O21-G21)^2</f>
        <v>5.6166225259772181E-4</v>
      </c>
    </row>
    <row r="22" spans="1:19" s="7" customFormat="1" ht="12.95" customHeight="1" x14ac:dyDescent="0.2">
      <c r="A22" s="3" t="s">
        <v>43</v>
      </c>
      <c r="B22" s="4" t="s">
        <v>44</v>
      </c>
      <c r="C22" s="3">
        <v>55245.668899999997</v>
      </c>
      <c r="D22" s="3">
        <v>6.9999999999999999E-4</v>
      </c>
      <c r="E22" s="7">
        <f t="shared" si="0"/>
        <v>2155.022247426276</v>
      </c>
      <c r="F22" s="7">
        <f t="shared" si="1"/>
        <v>2155</v>
      </c>
      <c r="G22" s="7">
        <f t="shared" si="2"/>
        <v>1.5299999999115244E-2</v>
      </c>
      <c r="I22" s="7">
        <f>+G22</f>
        <v>1.5299999999115244E-2</v>
      </c>
      <c r="O22" s="7">
        <f t="shared" ca="1" si="4"/>
        <v>1.5555182306482701E-2</v>
      </c>
      <c r="Q22" s="34">
        <f t="shared" si="5"/>
        <v>40227.168899999997</v>
      </c>
      <c r="S22" s="7">
        <f t="shared" ca="1" si="6"/>
        <v>6.5118009993379562E-8</v>
      </c>
    </row>
    <row r="23" spans="1:19" s="7" customFormat="1" ht="12.95" customHeight="1" x14ac:dyDescent="0.2">
      <c r="A23" s="3" t="s">
        <v>45</v>
      </c>
      <c r="B23" s="4" t="s">
        <v>44</v>
      </c>
      <c r="C23" s="3">
        <v>55571.645799999998</v>
      </c>
      <c r="D23" s="3">
        <v>2.9999999999999997E-4</v>
      </c>
      <c r="E23" s="7">
        <f t="shared" si="0"/>
        <v>2629.0187867155237</v>
      </c>
      <c r="F23" s="7">
        <f t="shared" si="1"/>
        <v>2629</v>
      </c>
      <c r="G23" s="7">
        <f t="shared" si="2"/>
        <v>1.292000000103144E-2</v>
      </c>
      <c r="I23" s="7">
        <f>+G23</f>
        <v>1.292000000103144E-2</v>
      </c>
      <c r="O23" s="7">
        <f t="shared" ca="1" si="4"/>
        <v>2.4189372067885552E-2</v>
      </c>
      <c r="Q23" s="34">
        <f t="shared" si="5"/>
        <v>40553.145799999998</v>
      </c>
      <c r="S23" s="7">
        <f t="shared" ca="1" si="6"/>
        <v>1.2699874678119173E-4</v>
      </c>
    </row>
    <row r="24" spans="1:19" s="7" customFormat="1" ht="12.95" customHeight="1" x14ac:dyDescent="0.2">
      <c r="A24" s="3" t="s">
        <v>46</v>
      </c>
      <c r="B24" s="4" t="s">
        <v>47</v>
      </c>
      <c r="C24" s="3">
        <v>55953.680699999997</v>
      </c>
      <c r="D24" s="3">
        <v>4.0000000000000002E-4</v>
      </c>
      <c r="E24" s="7">
        <f t="shared" si="0"/>
        <v>3184.5281509916808</v>
      </c>
      <c r="F24" s="7">
        <f t="shared" si="1"/>
        <v>3184.5</v>
      </c>
      <c r="G24" s="7">
        <f t="shared" si="2"/>
        <v>1.9359999998414423E-2</v>
      </c>
      <c r="I24" s="7">
        <f>+G24</f>
        <v>1.9359999998414423E-2</v>
      </c>
      <c r="O24" s="7">
        <f t="shared" ca="1" si="4"/>
        <v>3.4308132431723697E-2</v>
      </c>
      <c r="Q24" s="34">
        <f t="shared" si="5"/>
        <v>40935.180699999997</v>
      </c>
      <c r="S24" s="7">
        <f t="shared" ca="1" si="6"/>
        <v>2.2344666324375262E-4</v>
      </c>
    </row>
    <row r="25" spans="1:19" s="7" customFormat="1" ht="12.95" customHeight="1" x14ac:dyDescent="0.2">
      <c r="A25" s="35" t="s">
        <v>48</v>
      </c>
      <c r="B25" s="36" t="s">
        <v>47</v>
      </c>
      <c r="C25" s="37">
        <v>56254.913699999997</v>
      </c>
      <c r="D25" s="37">
        <v>3.0000000000000003E-4</v>
      </c>
      <c r="E25" s="7">
        <f t="shared" si="0"/>
        <v>3622.5450764846141</v>
      </c>
      <c r="F25" s="7">
        <f t="shared" si="1"/>
        <v>3622.5</v>
      </c>
      <c r="G25" s="7">
        <f t="shared" si="2"/>
        <v>3.0999999995401595E-2</v>
      </c>
      <c r="I25" s="7">
        <f>+G25</f>
        <v>3.0999999995401595E-2</v>
      </c>
      <c r="O25" s="7">
        <f t="shared" ca="1" si="4"/>
        <v>4.2286560945425065E-2</v>
      </c>
      <c r="Q25" s="34">
        <f t="shared" si="5"/>
        <v>41236.413699999997</v>
      </c>
      <c r="S25" s="7">
        <f t="shared" ca="1" si="6"/>
        <v>1.273864580785947E-4</v>
      </c>
    </row>
    <row r="26" spans="1:19" s="7" customFormat="1" ht="12.95" customHeight="1" x14ac:dyDescent="0.2">
      <c r="A26" s="38" t="s">
        <v>55</v>
      </c>
      <c r="B26" s="39" t="s">
        <v>47</v>
      </c>
      <c r="C26" s="5">
        <v>59568.117899999954</v>
      </c>
      <c r="D26" s="13"/>
      <c r="E26" s="7">
        <f t="shared" si="0"/>
        <v>8440.2095329493914</v>
      </c>
      <c r="F26" s="7">
        <f t="shared" si="1"/>
        <v>8440</v>
      </c>
      <c r="G26" s="7">
        <f t="shared" si="2"/>
        <v>0.14409999995405087</v>
      </c>
      <c r="I26" s="7">
        <f>+G26</f>
        <v>0.14409999995405087</v>
      </c>
      <c r="O26" s="7">
        <f t="shared" ca="1" si="4"/>
        <v>0.13004016680103314</v>
      </c>
      <c r="Q26" s="34">
        <f t="shared" si="5"/>
        <v>44549.617899999954</v>
      </c>
      <c r="S26" s="7">
        <f t="shared" ca="1" si="6"/>
        <v>1.9767890829069652E-4</v>
      </c>
    </row>
    <row r="27" spans="1:19" s="7" customFormat="1" ht="12.95" customHeight="1" x14ac:dyDescent="0.2">
      <c r="C27" s="13"/>
      <c r="D27" s="13"/>
      <c r="Q27" s="34"/>
    </row>
    <row r="28" spans="1:19" s="7" customFormat="1" ht="12.95" customHeight="1" x14ac:dyDescent="0.2">
      <c r="C28" s="13"/>
      <c r="D28" s="13"/>
      <c r="Q28" s="34"/>
    </row>
    <row r="29" spans="1:19" s="7" customFormat="1" ht="12.95" customHeight="1" x14ac:dyDescent="0.2">
      <c r="C29" s="13"/>
      <c r="D29" s="13"/>
      <c r="Q29" s="34"/>
    </row>
    <row r="30" spans="1:19" s="7" customFormat="1" ht="12.95" customHeight="1" x14ac:dyDescent="0.2">
      <c r="C30" s="13"/>
      <c r="D30" s="13"/>
      <c r="Q30" s="34"/>
    </row>
    <row r="31" spans="1:19" s="7" customFormat="1" ht="12.95" customHeight="1" x14ac:dyDescent="0.2">
      <c r="C31" s="13"/>
      <c r="D31" s="13"/>
      <c r="Q31" s="34"/>
    </row>
    <row r="32" spans="1:19" s="7" customFormat="1" ht="12.95" customHeight="1" x14ac:dyDescent="0.2">
      <c r="C32" s="13"/>
      <c r="D32" s="13"/>
      <c r="Q32" s="34"/>
    </row>
    <row r="33" spans="3:17" s="7" customFormat="1" ht="12.95" customHeight="1" x14ac:dyDescent="0.2">
      <c r="C33" s="13"/>
      <c r="D33" s="13"/>
      <c r="Q33" s="34"/>
    </row>
    <row r="34" spans="3:17" s="7" customFormat="1" ht="12.95" customHeight="1" x14ac:dyDescent="0.2">
      <c r="C34" s="13"/>
      <c r="D34" s="13"/>
    </row>
    <row r="35" spans="3:17" s="7" customFormat="1" ht="12.95" customHeight="1" x14ac:dyDescent="0.2">
      <c r="C35" s="13"/>
      <c r="D35" s="13"/>
    </row>
    <row r="36" spans="3:17" s="7" customFormat="1" ht="12.95" customHeight="1" x14ac:dyDescent="0.2">
      <c r="C36" s="13"/>
      <c r="D36" s="13"/>
    </row>
    <row r="37" spans="3:17" s="7" customFormat="1" ht="12.95" customHeight="1" x14ac:dyDescent="0.2">
      <c r="C37" s="13"/>
      <c r="D37" s="13"/>
    </row>
    <row r="38" spans="3:17" s="7" customFormat="1" ht="12.95" customHeight="1" x14ac:dyDescent="0.2">
      <c r="C38" s="13"/>
      <c r="D38" s="13"/>
    </row>
    <row r="39" spans="3:17" s="7" customFormat="1" ht="12.95" customHeight="1" x14ac:dyDescent="0.2">
      <c r="C39" s="13"/>
      <c r="D39" s="13"/>
    </row>
    <row r="40" spans="3:17" s="7" customFormat="1" ht="12.95" customHeight="1" x14ac:dyDescent="0.2">
      <c r="C40" s="13"/>
      <c r="D40" s="13"/>
    </row>
    <row r="41" spans="3:17" s="7" customFormat="1" ht="12.95" customHeight="1" x14ac:dyDescent="0.2">
      <c r="C41" s="13"/>
      <c r="D41" s="13"/>
    </row>
    <row r="42" spans="3:17" s="7" customFormat="1" ht="12.95" customHeight="1" x14ac:dyDescent="0.2">
      <c r="C42" s="13"/>
      <c r="D42" s="13"/>
    </row>
    <row r="43" spans="3:17" s="7" customFormat="1" ht="12.95" customHeight="1" x14ac:dyDescent="0.2">
      <c r="C43" s="13"/>
      <c r="D43" s="13"/>
    </row>
    <row r="44" spans="3:17" s="7" customFormat="1" ht="12.95" customHeight="1" x14ac:dyDescent="0.2">
      <c r="C44" s="13"/>
      <c r="D44" s="13"/>
    </row>
    <row r="45" spans="3:17" s="7" customFormat="1" ht="12.95" customHeight="1" x14ac:dyDescent="0.2">
      <c r="C45" s="13"/>
      <c r="D45" s="13"/>
    </row>
    <row r="46" spans="3:17" s="7" customFormat="1" ht="12.95" customHeight="1" x14ac:dyDescent="0.2">
      <c r="C46" s="13"/>
      <c r="D46" s="13"/>
    </row>
    <row r="47" spans="3:17" s="7" customFormat="1" ht="12.95" customHeight="1" x14ac:dyDescent="0.2">
      <c r="C47" s="13"/>
      <c r="D47" s="13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8"/>
  </sheetPr>
  <dimension ref="A1:S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sqref="A1:XFD2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56</v>
      </c>
      <c r="E1" t="s">
        <v>49</v>
      </c>
    </row>
    <row r="2" spans="1:7" s="7" customFormat="1" ht="12.95" customHeight="1" x14ac:dyDescent="0.2">
      <c r="A2" s="7" t="s">
        <v>24</v>
      </c>
      <c r="B2" s="7" t="s">
        <v>50</v>
      </c>
      <c r="C2" s="8" t="s">
        <v>41</v>
      </c>
      <c r="D2" s="9" t="s">
        <v>51</v>
      </c>
      <c r="E2" s="2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40">
        <v>53763.616999999998</v>
      </c>
      <c r="D7" s="14" t="s">
        <v>53</v>
      </c>
    </row>
    <row r="8" spans="1:7" s="7" customFormat="1" ht="12.95" customHeight="1" x14ac:dyDescent="0.2">
      <c r="A8" s="7" t="s">
        <v>3</v>
      </c>
      <c r="C8" s="40">
        <v>0.2525</v>
      </c>
      <c r="D8" s="14" t="s">
        <v>54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-5.1940022372663347E-3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1.4326773960065897E-6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60370.76525300926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59568.114740385739</v>
      </c>
      <c r="D15" s="20" t="s">
        <v>38</v>
      </c>
      <c r="E15" s="21">
        <f ca="1">ROUND(2*(E14-$C$7)/$C$8,0)/2+E13</f>
        <v>26168</v>
      </c>
    </row>
    <row r="16" spans="1:7" s="7" customFormat="1" ht="12.95" customHeight="1" x14ac:dyDescent="0.2">
      <c r="A16" s="10" t="s">
        <v>4</v>
      </c>
      <c r="C16" s="24">
        <f ca="1">+C8+C12</f>
        <v>0.252501432677396</v>
      </c>
      <c r="D16" s="20" t="s">
        <v>39</v>
      </c>
      <c r="E16" s="18">
        <f ca="1">ROUND(2*(E14-$C$15)/$C$16,0)/2+E13</f>
        <v>3180</v>
      </c>
    </row>
    <row r="17" spans="1:19" s="7" customFormat="1" ht="12.95" customHeight="1" thickBot="1" x14ac:dyDescent="0.25">
      <c r="A17" s="20" t="s">
        <v>29</v>
      </c>
      <c r="C17" s="7">
        <f>COUNT(C21:C2191)</f>
        <v>6</v>
      </c>
      <c r="D17" s="20" t="s">
        <v>33</v>
      </c>
      <c r="E17" s="25">
        <f ca="1">+$C$15+$C$16*E16-15018.5-$C$9/24</f>
        <v>45352.965129633194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59568.114740385739</v>
      </c>
      <c r="D18" s="27">
        <f ca="1">+C16</f>
        <v>0.252501432677396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3.4839156450545321E-3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ToMcat</v>
      </c>
      <c r="I20" s="31" t="s">
        <v>57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ToMcat</v>
      </c>
      <c r="C21" s="13">
        <f>C$7</f>
        <v>53763.616999999998</v>
      </c>
      <c r="D21" s="13" t="s">
        <v>13</v>
      </c>
      <c r="E21" s="7">
        <f t="shared" ref="E21:E26" si="0">+(C21-C$7)/C$8</f>
        <v>0</v>
      </c>
      <c r="F21" s="7">
        <f t="shared" ref="F21:F26" si="1">ROUND(2*E21,0)/2</f>
        <v>0</v>
      </c>
      <c r="G21" s="7">
        <f t="shared" ref="G21:G26" si="2">+C21-(C$7+F21*C$8)</f>
        <v>0</v>
      </c>
      <c r="H21" s="7">
        <f t="shared" ref="H21:H26" si="3">+G21</f>
        <v>0</v>
      </c>
      <c r="O21" s="7">
        <f t="shared" ref="O21:O26" ca="1" si="4">+C$11+C$12*$F21</f>
        <v>-5.1940022372663347E-3</v>
      </c>
      <c r="Q21" s="34">
        <f t="shared" ref="Q21:Q26" si="5">+C21-15018.5</f>
        <v>38745.116999999998</v>
      </c>
      <c r="S21" s="7">
        <f t="shared" ref="S21:S26" ca="1" si="6">+(O21-G21)^2</f>
        <v>2.6977659240727691E-5</v>
      </c>
    </row>
    <row r="22" spans="1:19" s="7" customFormat="1" ht="12.95" customHeight="1" x14ac:dyDescent="0.2">
      <c r="A22" s="3" t="s">
        <v>43</v>
      </c>
      <c r="B22" s="4" t="s">
        <v>44</v>
      </c>
      <c r="C22" s="3">
        <v>55245.668899999997</v>
      </c>
      <c r="D22" s="3">
        <v>6.9999999999999999E-4</v>
      </c>
      <c r="E22" s="7">
        <f t="shared" si="0"/>
        <v>5869.5124752475194</v>
      </c>
      <c r="F22" s="7">
        <f t="shared" si="1"/>
        <v>5869.5</v>
      </c>
      <c r="G22" s="7">
        <f t="shared" si="2"/>
        <v>3.1499999968218617E-3</v>
      </c>
      <c r="I22" s="7">
        <f>+G22</f>
        <v>3.1499999968218617E-3</v>
      </c>
      <c r="O22" s="7">
        <f t="shared" ca="1" si="4"/>
        <v>3.2150977385943438E-3</v>
      </c>
      <c r="Q22" s="34">
        <f t="shared" si="5"/>
        <v>40227.168899999997</v>
      </c>
      <c r="S22" s="7">
        <f t="shared" ca="1" si="6"/>
        <v>4.2377159838767544E-9</v>
      </c>
    </row>
    <row r="23" spans="1:19" s="7" customFormat="1" ht="12.95" customHeight="1" x14ac:dyDescent="0.2">
      <c r="A23" s="3" t="s">
        <v>45</v>
      </c>
      <c r="B23" s="4" t="s">
        <v>44</v>
      </c>
      <c r="C23" s="3">
        <v>55571.645799999998</v>
      </c>
      <c r="D23" s="3">
        <v>2.9999999999999997E-4</v>
      </c>
      <c r="E23" s="7">
        <f t="shared" si="0"/>
        <v>7160.5100990099008</v>
      </c>
      <c r="F23" s="7">
        <f t="shared" si="1"/>
        <v>7160.5</v>
      </c>
      <c r="G23" s="7">
        <f t="shared" si="2"/>
        <v>2.5499999974272214E-3</v>
      </c>
      <c r="I23" s="7">
        <f>+G23</f>
        <v>2.5499999974272214E-3</v>
      </c>
      <c r="O23" s="7">
        <f t="shared" ca="1" si="4"/>
        <v>5.0646842568388504E-3</v>
      </c>
      <c r="Q23" s="34">
        <f t="shared" si="5"/>
        <v>40553.145799999998</v>
      </c>
      <c r="S23" s="7">
        <f t="shared" ca="1" si="6"/>
        <v>6.3236369245326131E-6</v>
      </c>
    </row>
    <row r="24" spans="1:19" s="7" customFormat="1" ht="12.95" customHeight="1" x14ac:dyDescent="0.2">
      <c r="A24" s="3" t="s">
        <v>46</v>
      </c>
      <c r="B24" s="4" t="s">
        <v>47</v>
      </c>
      <c r="C24" s="3">
        <v>55953.680699999997</v>
      </c>
      <c r="D24" s="3">
        <v>4.0000000000000002E-4</v>
      </c>
      <c r="E24" s="7">
        <f t="shared" si="0"/>
        <v>8673.5196039603907</v>
      </c>
      <c r="F24" s="7">
        <f t="shared" si="1"/>
        <v>8673.5</v>
      </c>
      <c r="G24" s="7">
        <f t="shared" si="2"/>
        <v>4.9500000022817403E-3</v>
      </c>
      <c r="I24" s="7">
        <f>+G24</f>
        <v>4.9500000022817403E-3</v>
      </c>
      <c r="O24" s="7">
        <f t="shared" ca="1" si="4"/>
        <v>7.2323251569968213E-3</v>
      </c>
      <c r="Q24" s="34">
        <f t="shared" si="5"/>
        <v>40935.180699999997</v>
      </c>
      <c r="S24" s="7">
        <f t="shared" ca="1" si="6"/>
        <v>5.2090081118452185E-6</v>
      </c>
    </row>
    <row r="25" spans="1:19" s="7" customFormat="1" ht="12.95" customHeight="1" x14ac:dyDescent="0.2">
      <c r="A25" s="35" t="s">
        <v>48</v>
      </c>
      <c r="B25" s="36" t="s">
        <v>47</v>
      </c>
      <c r="C25" s="37">
        <v>56254.913699999997</v>
      </c>
      <c r="D25" s="37">
        <v>3.0000000000000003E-4</v>
      </c>
      <c r="E25" s="7">
        <f t="shared" si="0"/>
        <v>9866.5215841584122</v>
      </c>
      <c r="F25" s="7">
        <f t="shared" si="1"/>
        <v>9866.5</v>
      </c>
      <c r="G25" s="7">
        <f t="shared" si="2"/>
        <v>5.4499999969266355E-3</v>
      </c>
      <c r="I25" s="7">
        <f>+G25</f>
        <v>5.4499999969266355E-3</v>
      </c>
      <c r="O25" s="7">
        <f t="shared" ca="1" si="4"/>
        <v>8.9415092904326834E-3</v>
      </c>
      <c r="Q25" s="34">
        <f t="shared" si="5"/>
        <v>41236.413699999997</v>
      </c>
      <c r="S25" s="7">
        <f t="shared" ca="1" si="6"/>
        <v>1.2190637146639102E-5</v>
      </c>
    </row>
    <row r="26" spans="1:19" s="7" customFormat="1" ht="12.95" customHeight="1" x14ac:dyDescent="0.2">
      <c r="A26" s="38" t="s">
        <v>55</v>
      </c>
      <c r="B26" s="39" t="s">
        <v>47</v>
      </c>
      <c r="C26" s="5">
        <v>59568.117899999954</v>
      </c>
      <c r="D26" s="13"/>
      <c r="E26" s="7">
        <f t="shared" si="0"/>
        <v>22988.122376237447</v>
      </c>
      <c r="F26" s="7">
        <f t="shared" si="1"/>
        <v>22988</v>
      </c>
      <c r="G26" s="7">
        <f t="shared" si="2"/>
        <v>3.0899999954272062E-2</v>
      </c>
      <c r="I26" s="7">
        <f>+G26</f>
        <v>3.0899999954272062E-2</v>
      </c>
      <c r="O26" s="7">
        <f t="shared" ca="1" si="4"/>
        <v>2.7740385742133153E-2</v>
      </c>
      <c r="Q26" s="34">
        <f t="shared" si="5"/>
        <v>44549.617899999954</v>
      </c>
      <c r="S26" s="7">
        <f t="shared" ca="1" si="6"/>
        <v>9.9831619695501775E-6</v>
      </c>
    </row>
    <row r="27" spans="1:19" s="7" customFormat="1" ht="12.95" customHeight="1" x14ac:dyDescent="0.2">
      <c r="C27" s="13"/>
      <c r="D27" s="13"/>
      <c r="Q27" s="34"/>
    </row>
    <row r="28" spans="1:19" s="7" customFormat="1" ht="12.95" customHeight="1" x14ac:dyDescent="0.2">
      <c r="C28" s="13"/>
      <c r="D28" s="13"/>
      <c r="Q28" s="34"/>
    </row>
    <row r="29" spans="1:19" s="7" customFormat="1" ht="12.95" customHeight="1" x14ac:dyDescent="0.2">
      <c r="C29" s="13"/>
      <c r="D29" s="13"/>
      <c r="Q29" s="34"/>
    </row>
    <row r="30" spans="1:19" s="7" customFormat="1" ht="12.95" customHeight="1" x14ac:dyDescent="0.2">
      <c r="C30" s="13"/>
      <c r="D30" s="13"/>
      <c r="Q30" s="34"/>
    </row>
    <row r="31" spans="1:19" s="7" customFormat="1" ht="12.95" customHeight="1" x14ac:dyDescent="0.2">
      <c r="C31" s="13"/>
      <c r="D31" s="13"/>
      <c r="Q31" s="34"/>
    </row>
    <row r="32" spans="1:19" s="7" customFormat="1" ht="12.95" customHeight="1" x14ac:dyDescent="0.2">
      <c r="C32" s="13"/>
      <c r="D32" s="13"/>
      <c r="Q32" s="34"/>
    </row>
    <row r="33" spans="3:17" s="7" customFormat="1" ht="12.95" customHeight="1" x14ac:dyDescent="0.2">
      <c r="C33" s="13"/>
      <c r="D33" s="13"/>
      <c r="Q33" s="34"/>
    </row>
    <row r="34" spans="3:17" s="7" customFormat="1" ht="12.95" customHeight="1" x14ac:dyDescent="0.2">
      <c r="C34" s="13"/>
      <c r="D34" s="13"/>
    </row>
    <row r="35" spans="3:17" s="7" customFormat="1" ht="12.95" customHeight="1" x14ac:dyDescent="0.2">
      <c r="C35" s="13"/>
      <c r="D35" s="13"/>
    </row>
    <row r="36" spans="3:17" s="7" customFormat="1" ht="12.95" customHeight="1" x14ac:dyDescent="0.2">
      <c r="C36" s="13"/>
      <c r="D36" s="13"/>
    </row>
    <row r="37" spans="3:17" s="7" customFormat="1" ht="12.95" customHeight="1" x14ac:dyDescent="0.2">
      <c r="C37" s="13"/>
      <c r="D37" s="13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Active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2024-03-01T05:21:57Z</dcterms:modified>
</cp:coreProperties>
</file>