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7690DC5-8E1F-4348-911C-357CA042E08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 l="1"/>
  <c r="C16" i="1" l="1"/>
  <c r="D18" i="1" s="1"/>
  <c r="O23" i="1"/>
  <c r="S23" i="1" s="1"/>
  <c r="C15" i="1"/>
  <c r="O24" i="1"/>
  <c r="S24" i="1" s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<sst xmlns="http://schemas.openxmlformats.org/spreadsheetml/2006/main" count="58" uniqueCount="53">
  <si>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</si>
  <si>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</si>
  <si>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</si>
  <si>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</si>
  <si>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</si>
  <si>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</si>
  <si>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</si>
  <si>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</si>
  <si>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</si>
  <si>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</si>
  <si>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</si>
  <si>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</si>
  <si>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</si>
  <si>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</si>
  <si>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</si>
  <si>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</si>
  <si>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</si>
  <si>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</si>
  <si>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</si>
  <si>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</si>
  <si>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</si>
  <si>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</si>
  <si>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</si>
  <si>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</si>
  <si>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</si>
  <si>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</si>
  <si>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</si>
  <si>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</si>
  <si>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</si>
  <si>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</si>
  <si>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</si>
  <si>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</si>
  <si>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</si>
  <si>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</si>
  <si>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</si>
  <si>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</si>
  <si>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</si>
  <si>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</si>
  <si>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</si>
  <si>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</si>
  <si>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</si>
  <si>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</si>
  <si>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G0730-0243</t>
  </si>
  <si>
    <t>G0730-0243_Ori.xls</t>
  </si>
  <si>
    <t>ECESD</t>
  </si>
  <si>
    <t>Ori</t>
  </si>
  <si>
    <t>VSX</t>
  </si>
  <si>
    <t>IBVS 5960</t>
  </si>
  <si>
    <t>I</t>
  </si>
  <si>
    <t>IBVS 6029</t>
  </si>
  <si>
    <t>IBVS 6042</t>
  </si>
  <si>
    <t>V2821 Ori / GSC 0730-0243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</si>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</sst>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V2821</a:t>
            </a:r>
            <a:r>
              <a:rPr lang="en-AU" baseline="0"/>
              <a:t> Ori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513784461152882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3705</c:v>
                </c:pt>
                <c:pt idx="2">
                  <c:v>4835</c:v>
                </c:pt>
                <c:pt idx="3">
                  <c:v>5622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9D-4F71-B0BD-2C99EC550A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3705</c:v>
                </c:pt>
                <c:pt idx="2">
                  <c:v>4835</c:v>
                </c:pt>
                <c:pt idx="3">
                  <c:v>5622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1.8680000015592668E-2</c:v>
                </c:pt>
                <c:pt idx="2">
                  <c:v>1.8460000013874378E-2</c:v>
                </c:pt>
                <c:pt idx="3">
                  <c:v>2.289200001541758E-2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9D-4F71-B0BD-2C99EC550A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3705</c:v>
                </c:pt>
                <c:pt idx="2">
                  <c:v>4835</c:v>
                </c:pt>
                <c:pt idx="3">
                  <c:v>5622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9D-4F71-B0BD-2C99EC550A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3705</c:v>
                </c:pt>
                <c:pt idx="2">
                  <c:v>4835</c:v>
                </c:pt>
                <c:pt idx="3">
                  <c:v>5622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9D-4F71-B0BD-2C99EC550A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3705</c:v>
                </c:pt>
                <c:pt idx="2">
                  <c:v>4835</c:v>
                </c:pt>
                <c:pt idx="3">
                  <c:v>5622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9D-4F71-B0BD-2C99EC550A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3705</c:v>
                </c:pt>
                <c:pt idx="2">
                  <c:v>4835</c:v>
                </c:pt>
                <c:pt idx="3">
                  <c:v>5622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9D-4F71-B0BD-2C99EC550A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3705</c:v>
                </c:pt>
                <c:pt idx="2">
                  <c:v>4835</c:v>
                </c:pt>
                <c:pt idx="3">
                  <c:v>5622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9D-4F71-B0BD-2C99EC550A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3705</c:v>
                </c:pt>
                <c:pt idx="2">
                  <c:v>4835</c:v>
                </c:pt>
                <c:pt idx="3">
                  <c:v>5622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1.0424038214024857E-2</c:v>
                </c:pt>
                <c:pt idx="1">
                  <c:v>1.7948072631297222E-2</c:v>
                </c:pt>
                <c:pt idx="2">
                  <c:v>2.0242852359102288E-2</c:v>
                </c:pt>
                <c:pt idx="3">
                  <c:v>2.1841075054485112E-2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9D-4F71-B0BD-2C99EC550AC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3705</c:v>
                </c:pt>
                <c:pt idx="2">
                  <c:v>4835</c:v>
                </c:pt>
                <c:pt idx="3">
                  <c:v>5622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B9D-4F71-B0BD-2C99EC550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788896"/>
        <c:axId val="1"/>
      </c:scatterChart>
      <c:valAx>
        <c:axId val="837788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788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4103E0-87B6-1CBC-56AB-41BB6CA62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51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7">
        <v>54133.658999999985</v>
      </c>
      <c r="D7" s="13" t="s">
        <v>46</v>
      </c>
    </row>
    <row r="8" spans="1:7" s="6" customFormat="1" ht="12.95" customHeight="1" x14ac:dyDescent="0.2">
      <c r="A8" s="6" t="s">
        <v>3</v>
      </c>
      <c r="C8" s="37">
        <v>0.377664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1.0424038214024857E-2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2.0307785201814752E-6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60370.770353472217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56256.90784907504</v>
      </c>
      <c r="D15" s="19" t="s">
        <v>38</v>
      </c>
      <c r="E15" s="20">
        <f ca="1">ROUND(2*(E14-$C$7)/$C$8,0)/2+E13</f>
        <v>16516</v>
      </c>
    </row>
    <row r="16" spans="1:7" s="6" customFormat="1" ht="12.95" customHeight="1" x14ac:dyDescent="0.2">
      <c r="A16" s="9" t="s">
        <v>4</v>
      </c>
      <c r="C16" s="23">
        <f ca="1">+C8+C12</f>
        <v>0.37766603077852018</v>
      </c>
      <c r="D16" s="19" t="s">
        <v>39</v>
      </c>
      <c r="E16" s="17">
        <f ca="1">ROUND(2*(E14-$C$15)/$C$16,0)/2+E13</f>
        <v>10894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45353.097421709572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56256.90784907504</v>
      </c>
      <c r="D18" s="26">
        <f ca="1">+C16</f>
        <v>0.37766603077852018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6.1503196703295475E-3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54133.658999999985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1.0424038214024857E-2</v>
      </c>
      <c r="Q21" s="33">
        <f>+C21-15018.5</f>
        <v>39115.158999999985</v>
      </c>
      <c r="S21" s="6">
        <f ca="1">+(O21-G21)^2</f>
        <v>1.0866057268745053E-4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55532.9228</v>
      </c>
      <c r="D22" s="3">
        <v>5.0000000000000001E-4</v>
      </c>
      <c r="E22" s="6">
        <f>+(C22-C$7)/C$8</f>
        <v>3705.0494619556412</v>
      </c>
      <c r="F22" s="6">
        <f>ROUND(2*E22,0)/2</f>
        <v>3705</v>
      </c>
      <c r="G22" s="6">
        <f>+C22-(C$7+F22*C$8)</f>
        <v>1.8680000015592668E-2</v>
      </c>
      <c r="I22" s="6">
        <f>+G22</f>
        <v>1.8680000015592668E-2</v>
      </c>
      <c r="O22" s="6">
        <f ca="1">+C$11+C$12*$F22</f>
        <v>1.7948072631297222E-2</v>
      </c>
      <c r="Q22" s="33">
        <f>+C22-15018.5</f>
        <v>40514.4228</v>
      </c>
      <c r="S22" s="6">
        <f ca="1">+(O22-G22)^2</f>
        <v>5.3571769588157414E-7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55959.6829</v>
      </c>
      <c r="D23" s="3">
        <v>5.9999999999999995E-4</v>
      </c>
      <c r="E23" s="6">
        <f>+(C23-C$7)/C$8</f>
        <v>4835.0488794272542</v>
      </c>
      <c r="F23" s="6">
        <f>ROUND(2*E23,0)/2</f>
        <v>4835</v>
      </c>
      <c r="G23" s="6">
        <f>+C23-(C$7+F23*C$8)</f>
        <v>1.8460000013874378E-2</v>
      </c>
      <c r="I23" s="6">
        <f>+G23</f>
        <v>1.8460000013874378E-2</v>
      </c>
      <c r="O23" s="6">
        <f ca="1">+C$11+C$12*$F23</f>
        <v>2.0242852359102288E-2</v>
      </c>
      <c r="Q23" s="33">
        <f>+C23-15018.5</f>
        <v>40941.1829</v>
      </c>
      <c r="S23" s="6">
        <f ca="1">+(O23-G23)^2</f>
        <v>3.1785624848846596E-6</v>
      </c>
    </row>
    <row r="24" spans="1:19" s="6" customFormat="1" ht="12.95" customHeight="1" x14ac:dyDescent="0.2">
      <c r="A24" s="34" t="s">
        <v>50</v>
      </c>
      <c r="B24" s="35" t="s">
        <v>48</v>
      </c>
      <c r="C24" s="36">
        <v>56256.908900000002</v>
      </c>
      <c r="D24" s="36">
        <v>4.0000000000000002E-4</v>
      </c>
      <c r="E24" s="6">
        <f>+(C24-C$7)/C$8</f>
        <v>5622.0606147263625</v>
      </c>
      <c r="F24" s="6">
        <f>ROUND(2*E24,0)/2</f>
        <v>5622</v>
      </c>
      <c r="G24" s="6">
        <f>+C24-(C$7+F24*C$8)</f>
        <v>2.289200001541758E-2</v>
      </c>
      <c r="I24" s="6">
        <f>+G24</f>
        <v>2.289200001541758E-2</v>
      </c>
      <c r="O24" s="6">
        <f ca="1">+C$11+C$12*$F24</f>
        <v>2.1841075054485112E-2</v>
      </c>
      <c r="Q24" s="33">
        <f>+C24-15018.5</f>
        <v>41238.408900000002</v>
      </c>
      <c r="S24" s="6">
        <f ca="1">+(O24-G24)^2</f>
        <v>1.1044432735109077E-6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2024-03-01T05:29:18Z</dcterms:modified>
</cp:coreProperties>
</file>