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B7BC02-6FD0-4449-8DB3-5BE37D4C387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Q21" i="1"/>
  <c r="C17" i="1"/>
  <c r="C11" i="1"/>
  <c r="C12" i="1" l="1"/>
  <c r="C16" i="1" l="1"/>
  <c r="D18" i="1" s="1"/>
  <c r="O21" i="1"/>
  <c r="S21" i="1" s="1"/>
  <c r="O22" i="1"/>
  <c r="S22" i="1" s="1"/>
  <c r="O23" i="1"/>
  <c r="S23" i="1" s="1"/>
  <c r="O24" i="1"/>
  <c r="S24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<sst xmlns="http://schemas.openxmlformats.org/spreadsheetml/2006/main" count="59" uniqueCount="54">
  <si>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</si>
  <si>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</si>
  <si>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</si>
  <si>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</si>
  <si>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</si>
  <si>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</si>
  <si>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</si>
  <si>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</si>
  <si>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</si>
  <si>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</si>
  <si>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</si>
  <si>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</si>
  <si>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</si>
  <si>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</si>
  <si>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</si>
  <si>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</si>
  <si>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</si>
  <si>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</si>
  <si>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</si>
  <si>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</si>
  <si>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</si>
  <si>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</si>
  <si>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</si>
  <si>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</si>
  <si>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</si>
  <si>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</si>
  <si>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</si>
  <si>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</si>
  <si>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</si>
  <si>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</si>
  <si>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</si>
  <si>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</si>
  <si>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</si>
  <si>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</si>
  <si>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</si>
  <si>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</si>
  <si>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</si>
  <si>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</si>
  <si>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</si>
  <si>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</si>
  <si>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</si>
  <si>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</si>
  <si>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</si>
  <si>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G4783-0467</t>
  </si>
  <si>
    <t>G4783-0467_Ori.xls</t>
  </si>
  <si>
    <t>EC</t>
  </si>
  <si>
    <t>Ori</t>
  </si>
  <si>
    <t>VSX</t>
  </si>
  <si>
    <t>IBVS 5960</t>
  </si>
  <si>
    <t>I</t>
  </si>
  <si>
    <t>IBVS 6011</t>
  </si>
  <si>
    <t>IBVS 6063</t>
  </si>
  <si>
    <t>II</t>
  </si>
  <si>
    <t>V2825 Ori / GSC 4783-0467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</si>
</sst>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V2825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8-47EF-BC8F-DFC848CE74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1.0898000000452157E-2</c:v>
                </c:pt>
                <c:pt idx="2">
                  <c:v>1.2621000001672655E-2</c:v>
                </c:pt>
                <c:pt idx="3">
                  <c:v>1.4934500002709683E-2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8-47EF-BC8F-DFC848CE74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68-47EF-BC8F-DFC848CE74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68-47EF-BC8F-DFC848CE74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68-47EF-BC8F-DFC848CE74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68-47EF-BC8F-DFC848CE74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68-47EF-BC8F-DFC848CE74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5.7114048697616861E-3</c:v>
                </c:pt>
                <c:pt idx="1">
                  <c:v>1.0854257342442147E-2</c:v>
                </c:pt>
                <c:pt idx="2">
                  <c:v>1.2701536203955189E-2</c:v>
                </c:pt>
                <c:pt idx="3">
                  <c:v>1.4897706458437156E-2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68-47EF-BC8F-DFC848CE74F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  <c:pt idx="2">
                  <c:v>3977</c:v>
                </c:pt>
                <c:pt idx="3">
                  <c:v>5226.5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68-47EF-BC8F-DFC848CE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026664"/>
        <c:axId val="1"/>
      </c:scatterChart>
      <c:valAx>
        <c:axId val="811026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026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838EBF-771A-C5A6-6119-38C84A12D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53</v>
      </c>
      <c r="E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42</v>
      </c>
      <c r="D2" s="8" t="s">
        <v>46</v>
      </c>
      <c r="E2" s="2" t="s">
        <v>43</v>
      </c>
      <c r="F2" s="6" t="s">
        <v>43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41</v>
      </c>
      <c r="D4" s="11" t="s">
        <v>41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54519.565999999999</v>
      </c>
      <c r="D7" s="13" t="s">
        <v>47</v>
      </c>
    </row>
    <row r="8" spans="1:7" s="6" customFormat="1" ht="12.95" customHeight="1" x14ac:dyDescent="0.2">
      <c r="A8" s="6" t="s">
        <v>3</v>
      </c>
      <c r="C8" s="37">
        <v>0.346327</v>
      </c>
      <c r="D8" s="13" t="s">
        <v>47</v>
      </c>
    </row>
    <row r="9" spans="1:7" s="6" customFormat="1" ht="12.95" customHeight="1" x14ac:dyDescent="0.2">
      <c r="A9" s="14" t="s">
        <v>31</v>
      </c>
      <c r="C9" s="15">
        <v>-9.5</v>
      </c>
      <c r="D9" s="6" t="s">
        <v>32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5.7114048697616861E-3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1.7576392592892894E-6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38</v>
      </c>
      <c r="E13" s="15">
        <v>1</v>
      </c>
    </row>
    <row r="14" spans="1:7" s="6" customFormat="1" ht="12.95" customHeight="1" x14ac:dyDescent="0.2">
      <c r="D14" s="19" t="s">
        <v>33</v>
      </c>
      <c r="E14" s="20">
        <f ca="1">NOW()+15018.5+$C$9/24</f>
        <v>60370.773074074074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56329.485798827634</v>
      </c>
      <c r="D15" s="19" t="s">
        <v>39</v>
      </c>
      <c r="E15" s="20">
        <f ca="1">ROUND(2*(E14-$C$7)/$C$8,0)/2+E13</f>
        <v>16896</v>
      </c>
    </row>
    <row r="16" spans="1:7" s="6" customFormat="1" ht="12.95" customHeight="1" x14ac:dyDescent="0.2">
      <c r="A16" s="9" t="s">
        <v>4</v>
      </c>
      <c r="C16" s="23">
        <f ca="1">+C8+C12</f>
        <v>0.3463287576392593</v>
      </c>
      <c r="D16" s="19" t="s">
        <v>40</v>
      </c>
      <c r="E16" s="17">
        <f ca="1">ROUND(2*(E14-$C$15)/$C$16,0)/2+E13</f>
        <v>11670</v>
      </c>
    </row>
    <row r="17" spans="1:19" s="6" customFormat="1" ht="12.95" customHeight="1" thickBot="1" x14ac:dyDescent="0.25">
      <c r="A17" s="19" t="s">
        <v>30</v>
      </c>
      <c r="C17" s="6">
        <f>COUNT(C21:C2191)</f>
        <v>4</v>
      </c>
      <c r="D17" s="19" t="s">
        <v>34</v>
      </c>
      <c r="E17" s="24">
        <f ca="1">+$C$15+$C$16*E16-15018.5-$C$9/24</f>
        <v>45353.038233811123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56329.485798827634</v>
      </c>
      <c r="D18" s="26">
        <f ca="1">+C16</f>
        <v>0.3463287576392593</v>
      </c>
      <c r="E18" s="27" t="s">
        <v>35</v>
      </c>
    </row>
    <row r="19" spans="1:19" s="6" customFormat="1" ht="12.95" customHeight="1" thickTop="1" x14ac:dyDescent="0.2">
      <c r="A19" s="28" t="s">
        <v>36</v>
      </c>
      <c r="E19" s="29">
        <v>22</v>
      </c>
      <c r="S19" s="6">
        <f ca="1">SQRT(SUM(S21:S50)/(COUNT(S21:S50)-1))</f>
        <v>3.2979740675777259E-3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29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37</v>
      </c>
    </row>
    <row r="21" spans="1:19" s="6" customFormat="1" ht="12.95" customHeight="1" x14ac:dyDescent="0.2">
      <c r="A21" s="6" t="str">
        <f>D7</f>
        <v>VSX</v>
      </c>
      <c r="C21" s="12">
        <f>C$7</f>
        <v>54519.565999999999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5.7114048697616861E-3</v>
      </c>
      <c r="Q21" s="33">
        <f>+C21-15018.5</f>
        <v>39501.065999999999</v>
      </c>
      <c r="S21" s="6">
        <f ca="1">+(O21-G21)^2</f>
        <v>3.2620145586337503E-5</v>
      </c>
    </row>
    <row r="22" spans="1:19" s="6" customFormat="1" ht="12.95" customHeight="1" x14ac:dyDescent="0.2">
      <c r="A22" s="3" t="s">
        <v>48</v>
      </c>
      <c r="B22" s="4" t="s">
        <v>49</v>
      </c>
      <c r="C22" s="3">
        <v>55532.929700000001</v>
      </c>
      <c r="D22" s="3">
        <v>2.0000000000000001E-4</v>
      </c>
      <c r="E22" s="6">
        <f>+(C22-C$7)/C$8</f>
        <v>2926.0314673704379</v>
      </c>
      <c r="F22" s="6">
        <f>ROUND(2*E22,0)/2</f>
        <v>2926</v>
      </c>
      <c r="G22" s="6">
        <f>+C22-(C$7+F22*C$8)</f>
        <v>1.0898000000452157E-2</v>
      </c>
      <c r="I22" s="6">
        <f>+G22</f>
        <v>1.0898000000452157E-2</v>
      </c>
      <c r="O22" s="6">
        <f ca="1">+C$11+C$12*$F22</f>
        <v>1.0854257342442147E-2</v>
      </c>
      <c r="Q22" s="33">
        <f>+C22-15018.5</f>
        <v>40514.429700000001</v>
      </c>
      <c r="S22" s="6">
        <f ca="1">+(O22-G22)^2</f>
        <v>1.913420129780732E-9</v>
      </c>
    </row>
    <row r="23" spans="1:19" s="6" customFormat="1" ht="12.95" customHeight="1" x14ac:dyDescent="0.2">
      <c r="A23" s="3" t="s">
        <v>50</v>
      </c>
      <c r="B23" s="4" t="s">
        <v>49</v>
      </c>
      <c r="C23" s="3">
        <v>55896.9211</v>
      </c>
      <c r="D23" s="3">
        <v>4.0000000000000002E-4</v>
      </c>
      <c r="E23" s="6">
        <f>+(C23-C$7)/C$8</f>
        <v>3977.0364424373515</v>
      </c>
      <c r="F23" s="6">
        <f>ROUND(2*E23,0)/2</f>
        <v>3977</v>
      </c>
      <c r="G23" s="6">
        <f>+C23-(C$7+F23*C$8)</f>
        <v>1.2621000001672655E-2</v>
      </c>
      <c r="I23" s="6">
        <f>+G23</f>
        <v>1.2621000001672655E-2</v>
      </c>
      <c r="O23" s="6">
        <f ca="1">+C$11+C$12*$F23</f>
        <v>1.2701536203955189E-2</v>
      </c>
      <c r="Q23" s="33">
        <f>+C23-15018.5</f>
        <v>40878.4211</v>
      </c>
      <c r="S23" s="6">
        <f ca="1">+(O23-G23)^2</f>
        <v>6.486079878093167E-9</v>
      </c>
    </row>
    <row r="24" spans="1:19" s="6" customFormat="1" ht="12.95" customHeight="1" x14ac:dyDescent="0.2">
      <c r="A24" s="34" t="s">
        <v>51</v>
      </c>
      <c r="B24" s="35" t="s">
        <v>52</v>
      </c>
      <c r="C24" s="36">
        <v>56329.659</v>
      </c>
      <c r="D24" s="36">
        <v>2.9999999999999997E-4</v>
      </c>
      <c r="E24" s="6">
        <f>+(C24-C$7)/C$8</f>
        <v>5226.5431225402608</v>
      </c>
      <c r="F24" s="6">
        <f>ROUND(2*E24,0)/2</f>
        <v>5226.5</v>
      </c>
      <c r="G24" s="6">
        <f>+C24-(C$7+F24*C$8)</f>
        <v>1.4934500002709683E-2</v>
      </c>
      <c r="I24" s="6">
        <f>+G24</f>
        <v>1.4934500002709683E-2</v>
      </c>
      <c r="O24" s="6">
        <f ca="1">+C$11+C$12*$F24</f>
        <v>1.4897706458437156E-2</v>
      </c>
      <c r="Q24" s="33">
        <f>+C24-15018.5</f>
        <v>41311.159</v>
      </c>
      <c r="S24" s="6">
        <f ca="1">+(O24-G24)^2</f>
        <v>1.3537649001343747E-9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2024-03-01T05:33:13Z</dcterms:modified>
</cp:coreProperties>
</file>