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566D515-7870-4F2A-A4D0-BDF4AA0A9A5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R21" i="1"/>
  <c r="A21" i="1"/>
  <c r="H20" i="1"/>
  <c r="E14" i="1"/>
  <c r="E15" i="1" s="1"/>
  <c r="C17" i="1"/>
  <c r="Q21" i="1"/>
  <c r="C11" i="1"/>
  <c r="C12" i="1" l="1"/>
  <c r="C16" i="1" l="1"/>
  <c r="D18" i="1" s="1"/>
  <c r="O22" i="1"/>
  <c r="S22" i="1" s="1"/>
  <c r="C15" i="1"/>
  <c r="O23" i="1"/>
  <c r="S23" i="1" s="1"/>
  <c r="O21" i="1"/>
  <c r="S21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<sst xmlns="http://schemas.openxmlformats.org/spreadsheetml/2006/main" count="59" uniqueCount="54">
  <si>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</si>
  <si>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</si>
  <si>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</si>
  <si>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</si>
  <si>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</si>
  <si>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</si>
  <si>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</si>
  <si>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</si>
  <si>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</si>
  <si>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</si>
  <si>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</si>
  <si>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</si>
  <si>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</si>
  <si>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</si>
  <si>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</si>
  <si>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</si>
  <si>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</si>
  <si>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</si>
  <si>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</si>
  <si>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</si>
  <si>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</si>
  <si>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</si>
  <si>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</si>
  <si>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</si>
  <si>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</si>
  <si>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</si>
  <si>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</si>
  <si>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</si>
  <si>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</si>
  <si>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</si>
  <si>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</si>
  <si>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</si>
  <si>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</si>
  <si>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</si>
  <si>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</si>
  <si>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</si>
  <si>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</si>
  <si>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</si>
  <si>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</si>
  <si>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</si>
  <si>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</si>
  <si>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</si>
  <si>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G0108-1146</t>
  </si>
  <si>
    <t>Ori</t>
  </si>
  <si>
    <t>G0108-1146_Ori.xls</t>
  </si>
  <si>
    <t>EC</t>
  </si>
  <si>
    <t>VSX</t>
  </si>
  <si>
    <t>IBVS 5992</t>
  </si>
  <si>
    <t>I</t>
  </si>
  <si>
    <t>IBVS 6029</t>
  </si>
  <si>
    <t>II</t>
  </si>
  <si>
    <t>IBVS 6063</t>
  </si>
  <si>
    <t>V2836 Ori / GSC 0108-1146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</si>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</sst>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V2836 Ori - O-C Diagr.</a:t>
            </a:r>
          </a:p>
        </c:rich>
      </c:tx>
      <c:layout>
        <c:manualLayout>
          <c:xMode val="edge"/>
          <c:yMode val="edge"/>
          <c:x val="0.3373433583959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8304</c:v>
                </c:pt>
                <c:pt idx="2">
                  <c:v>9344.5</c:v>
                </c:pt>
                <c:pt idx="3">
                  <c:v>10325.5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70-4A4A-84F2-28641CE6AE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8304</c:v>
                </c:pt>
                <c:pt idx="2">
                  <c:v>9344.5</c:v>
                </c:pt>
                <c:pt idx="3">
                  <c:v>10325.5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0.11648399999830872</c:v>
                </c:pt>
                <c:pt idx="2">
                  <c:v>0.12092200000188313</c:v>
                </c:pt>
                <c:pt idx="3">
                  <c:v>0.12559799999871757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70-4A4A-84F2-28641CE6AE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8304</c:v>
                </c:pt>
                <c:pt idx="2">
                  <c:v>9344.5</c:v>
                </c:pt>
                <c:pt idx="3">
                  <c:v>10325.5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70-4A4A-84F2-28641CE6AE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8304</c:v>
                </c:pt>
                <c:pt idx="2">
                  <c:v>9344.5</c:v>
                </c:pt>
                <c:pt idx="3">
                  <c:v>10325.5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70-4A4A-84F2-28641CE6AE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8304</c:v>
                </c:pt>
                <c:pt idx="2">
                  <c:v>9344.5</c:v>
                </c:pt>
                <c:pt idx="3">
                  <c:v>10325.5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70-4A4A-84F2-28641CE6AE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8304</c:v>
                </c:pt>
                <c:pt idx="2">
                  <c:v>9344.5</c:v>
                </c:pt>
                <c:pt idx="3">
                  <c:v>10325.5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70-4A4A-84F2-28641CE6AE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8304</c:v>
                </c:pt>
                <c:pt idx="2">
                  <c:v>9344.5</c:v>
                </c:pt>
                <c:pt idx="3">
                  <c:v>10325.5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70-4A4A-84F2-28641CE6AE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8304</c:v>
                </c:pt>
                <c:pt idx="2">
                  <c:v>9344.5</c:v>
                </c:pt>
                <c:pt idx="3">
                  <c:v>10325.5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7.8983668325570425E-2</c:v>
                </c:pt>
                <c:pt idx="1">
                  <c:v>0.11640213085021237</c:v>
                </c:pt>
                <c:pt idx="2">
                  <c:v>0.12109070385802666</c:v>
                </c:pt>
                <c:pt idx="3">
                  <c:v>0.12551116529067041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70-4A4A-84F2-28641CE6AE6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8304</c:v>
                </c:pt>
                <c:pt idx="2">
                  <c:v>9344.5</c:v>
                </c:pt>
                <c:pt idx="3">
                  <c:v>10325.5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70-4A4A-84F2-28641CE6A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73656"/>
        <c:axId val="1"/>
      </c:scatterChart>
      <c:valAx>
        <c:axId val="814273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73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DF432A-570C-7DED-748E-7C0EF89BC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52</v>
      </c>
      <c r="E1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41</v>
      </c>
      <c r="D2" s="8" t="s">
        <v>43</v>
      </c>
      <c r="E2" s="2" t="s">
        <v>42</v>
      </c>
      <c r="F2" s="6" t="s">
        <v>42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7">
        <v>52499.39</v>
      </c>
      <c r="D7" s="13" t="s">
        <v>46</v>
      </c>
    </row>
    <row r="8" spans="1:7" s="6" customFormat="1" ht="12.95" customHeight="1" x14ac:dyDescent="0.2">
      <c r="A8" s="6" t="s">
        <v>3</v>
      </c>
      <c r="C8" s="37">
        <v>0.369004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7.8983668325570425E-2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4.5060768936225835E-6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60370.776102199074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56309.481808912249</v>
      </c>
      <c r="D15" s="19" t="s">
        <v>38</v>
      </c>
      <c r="E15" s="20">
        <f ca="1">ROUND(2*(E14-$C$7)/$C$8,0)/2+E13</f>
        <v>21332.5</v>
      </c>
    </row>
    <row r="16" spans="1:7" s="6" customFormat="1" ht="12.95" customHeight="1" x14ac:dyDescent="0.2">
      <c r="A16" s="9" t="s">
        <v>4</v>
      </c>
      <c r="C16" s="23">
        <f ca="1">+C8+C12</f>
        <v>0.36900850607689362</v>
      </c>
      <c r="D16" s="19" t="s">
        <v>39</v>
      </c>
      <c r="E16" s="17">
        <f ca="1">ROUND(2*(E14-$C$15)/$C$16,0)/2+E13</f>
        <v>11007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45353.054268633954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56309.481808912249</v>
      </c>
      <c r="D18" s="26">
        <f ca="1">+C16</f>
        <v>0.36900850607689362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4.5601398246028692E-2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52499.39</v>
      </c>
      <c r="D21" s="12" t="s">
        <v>13</v>
      </c>
      <c r="E21" s="6">
        <f>+(C21-C$7)/C$8</f>
        <v>0</v>
      </c>
      <c r="F21" s="6">
        <f>ROUND(2*E21,0)/2</f>
        <v>0</v>
      </c>
      <c r="O21" s="6">
        <f ca="1">+C$11+C$12*$F21</f>
        <v>7.8983668325570425E-2</v>
      </c>
      <c r="Q21" s="33">
        <f>+C21-15018.5</f>
        <v>37480.89</v>
      </c>
      <c r="R21" s="6">
        <f>+C21-(C$7+F21*C$8)</f>
        <v>0</v>
      </c>
      <c r="S21" s="6">
        <f ca="1">+(O21-R21)^2</f>
        <v>6.2384198621637165E-3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55563.715700000001</v>
      </c>
      <c r="D22" s="3">
        <v>5.0000000000000001E-4</v>
      </c>
      <c r="E22" s="6">
        <f>+(C22-C$7)/C$8</f>
        <v>8304.3156713748394</v>
      </c>
      <c r="F22" s="6">
        <f>ROUND(2*E22,0)/2-0.5</f>
        <v>8304</v>
      </c>
      <c r="G22" s="6">
        <f>+C22-(C$7+F22*C$8)</f>
        <v>0.11648399999830872</v>
      </c>
      <c r="I22" s="6">
        <f>+G22</f>
        <v>0.11648399999830872</v>
      </c>
      <c r="O22" s="6">
        <f ca="1">+C$11+C$12*$F22</f>
        <v>0.11640213085021237</v>
      </c>
      <c r="Q22" s="33">
        <f>+C22-15018.5</f>
        <v>40545.215700000001</v>
      </c>
      <c r="S22" s="6">
        <f ca="1">+(O22-G22)^2</f>
        <v>6.7025574100225687E-9</v>
      </c>
    </row>
    <row r="23" spans="1:19" s="6" customFormat="1" ht="12.95" customHeight="1" x14ac:dyDescent="0.2">
      <c r="A23" s="3" t="s">
        <v>49</v>
      </c>
      <c r="B23" s="4" t="s">
        <v>50</v>
      </c>
      <c r="C23" s="3">
        <v>55947.668799999999</v>
      </c>
      <c r="D23" s="3">
        <v>5.0000000000000001E-4</v>
      </c>
      <c r="E23" s="6">
        <f>+(C23-C$7)/C$8</f>
        <v>9344.827698344734</v>
      </c>
      <c r="F23" s="6">
        <f>ROUND(2*E23,0)/2-0.5</f>
        <v>9344.5</v>
      </c>
      <c r="G23" s="6">
        <f>+C23-(C$7+F23*C$8)</f>
        <v>0.12092200000188313</v>
      </c>
      <c r="I23" s="6">
        <f>+G23</f>
        <v>0.12092200000188313</v>
      </c>
      <c r="O23" s="6">
        <f ca="1">+C$11+C$12*$F23</f>
        <v>0.12109070385802666</v>
      </c>
      <c r="Q23" s="33">
        <f>+C23-15018.5</f>
        <v>40929.168799999999</v>
      </c>
      <c r="S23" s="6">
        <f ca="1">+(O23-G23)^2</f>
        <v>2.846099107769462E-8</v>
      </c>
    </row>
    <row r="24" spans="1:19" s="6" customFormat="1" ht="12.95" customHeight="1" x14ac:dyDescent="0.2">
      <c r="A24" s="34" t="s">
        <v>51</v>
      </c>
      <c r="B24" s="35" t="s">
        <v>50</v>
      </c>
      <c r="C24" s="36">
        <v>56309.666400000002</v>
      </c>
      <c r="D24" s="36">
        <v>2.9999999999999997E-4</v>
      </c>
      <c r="E24" s="6">
        <f>+(C24-C$7)/C$8</f>
        <v>10325.840370294096</v>
      </c>
      <c r="F24" s="6">
        <f>ROUND(2*E24,0)/2-0.5</f>
        <v>10325.5</v>
      </c>
      <c r="G24" s="6">
        <f>+C24-(C$7+F24*C$8)</f>
        <v>0.12559799999871757</v>
      </c>
      <c r="I24" s="6">
        <f>+G24</f>
        <v>0.12559799999871757</v>
      </c>
      <c r="O24" s="6">
        <f ca="1">+C$11+C$12*$F24</f>
        <v>0.12551116529067041</v>
      </c>
      <c r="Q24" s="33">
        <f>+C24-15018.5</f>
        <v>41291.166400000002</v>
      </c>
      <c r="S24" s="6">
        <f ca="1">+(O24-G24)^2</f>
        <v>7.5402665216349128E-9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2024-03-01T05:37:35Z</dcterms:modified>
</cp:coreProperties>
</file>