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C64840E-084C-4395-9A66-827891B0A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4" i="1"/>
  <c r="F24" i="1"/>
  <c r="G24" i="1"/>
  <c r="J24" i="1"/>
  <c r="E25" i="1"/>
  <c r="F25" i="1"/>
  <c r="G25" i="1"/>
  <c r="J25" i="1"/>
  <c r="F11" i="1"/>
  <c r="G11" i="1"/>
  <c r="Q24" i="1"/>
  <c r="Q25" i="1"/>
  <c r="E22" i="1"/>
  <c r="F22" i="1"/>
  <c r="G22" i="1"/>
  <c r="J22" i="1"/>
  <c r="E23" i="1"/>
  <c r="F23" i="1"/>
  <c r="G23" i="1"/>
  <c r="J23" i="1"/>
  <c r="Q22" i="1"/>
  <c r="Q23" i="1"/>
  <c r="C21" i="1"/>
  <c r="Q21" i="1"/>
  <c r="E21" i="1"/>
  <c r="F21" i="1"/>
  <c r="G21" i="1"/>
  <c r="H21" i="1"/>
  <c r="E14" i="1"/>
  <c r="E15" i="1" s="1"/>
  <c r="C17" i="1"/>
  <c r="C12" i="1"/>
  <c r="C16" i="1" l="1"/>
  <c r="D18" i="1" s="1"/>
  <c r="C11" i="1"/>
  <c r="O26" i="1" l="1"/>
  <c r="O25" i="1"/>
  <c r="C15" i="1"/>
  <c r="E16" i="1" s="1"/>
  <c r="E17" i="1" s="1"/>
  <c r="O22" i="1"/>
  <c r="O23" i="1"/>
  <c r="O21" i="1"/>
  <c r="O24" i="1"/>
  <c r="C18" i="1" l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<sst xmlns="http://schemas.openxmlformats.org/spreadsheetml/2006/main" count="60" uniqueCount="50">
  <si>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</si>
  <si>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</si>
  <si>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</si>
  <si>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</si>
  <si>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</si>
  <si>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</si>
  <si>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</si>
  <si>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</si>
  <si>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</si>
  <si>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</si>
  <si>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</si>
  <si>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</si>
  <si>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</si>
  <si>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</si>
  <si>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</si>
  <si>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</si>
  <si>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</si>
  <si>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</si>
  <si>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</si>
  <si>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</si>
  <si>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</si>
  <si>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</si>
  <si>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</si>
  <si>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</si>
  <si>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</si>
  <si>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</si>
  <si>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</si>
  <si>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</si>
  <si>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</si>
  <si>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</si>
  <si>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</si>
  <si>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</si>
  <si>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</si>
  <si>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</si>
  <si>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</si>
  <si>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</si>
  <si>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</si>
  <si>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</si>
  <si>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</si>
  <si>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</si>
  <si>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EA+BCEP:</t>
  </si>
  <si>
    <t>IBVS 6114</t>
  </si>
  <si>
    <t>II</t>
  </si>
  <si>
    <t>I</t>
  </si>
  <si>
    <t>eta Ori / GSC 4757-1588</t>
  </si>
  <si>
    <t>OEJV 0172</t>
  </si>
  <si>
    <t>JBAV, 55</t>
  </si>
  <si>
    <t>CCD</t>
  </si>
  <si>
    <t>PE?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</si>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</sst>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Eta Ori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20-4527-9215-62B748859B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20-4527-9215-62B748859B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-4.1314000001875684E-2</c:v>
                </c:pt>
                <c:pt idx="2">
                  <c:v>-0.11090400000102818</c:v>
                </c:pt>
                <c:pt idx="3">
                  <c:v>-8.6854000001039822E-2</c:v>
                </c:pt>
                <c:pt idx="4">
                  <c:v>-6.1023999995086342E-2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20-4527-9215-62B748859B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-3.8920000202779192E-2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20-4527-9215-62B748859B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20-4527-9215-62B748859B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20-4527-9215-62B748859B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20-4527-9215-62B748859B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-2.0275973158667346E-3</c:v>
                </c:pt>
                <c:pt idx="1">
                  <c:v>-6.5993038328266501E-2</c:v>
                </c:pt>
                <c:pt idx="2">
                  <c:v>-6.602456082038774E-2</c:v>
                </c:pt>
                <c:pt idx="3">
                  <c:v>-6.7159370536752E-2</c:v>
                </c:pt>
                <c:pt idx="4">
                  <c:v>-6.7190893028873239E-2</c:v>
                </c:pt>
                <c:pt idx="5">
                  <c:v>-7.0620540171663054E-2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20-4527-9215-62B748859B0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20-4527-9215-62B74885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797352"/>
        <c:axId val="1"/>
      </c:scatterChart>
      <c:valAx>
        <c:axId val="811797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79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Eta Ori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24325533041146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7-4D84-9DE1-B957FC3033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7-4D84-9DE1-B957FC3033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-4.1314000001875684E-2</c:v>
                </c:pt>
                <c:pt idx="2">
                  <c:v>-0.11090400000102818</c:v>
                </c:pt>
                <c:pt idx="3">
                  <c:v>-8.6854000001039822E-2</c:v>
                </c:pt>
                <c:pt idx="4">
                  <c:v>-6.1023999995086342E-2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7-4D84-9DE1-B957FC3033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-3.8920000202779192E-2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47-4D84-9DE1-B957FC3033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47-4D84-9DE1-B957FC3033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47-4D84-9DE1-B957FC3033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1.08E-3</c:v>
                  </c:pt>
                  <c:pt idx="2">
                    <c:v>5.0000000000000001E-3</c:v>
                  </c:pt>
                  <c:pt idx="3">
                    <c:v>0.03</c:v>
                  </c:pt>
                  <c:pt idx="4">
                    <c:v>0.03</c:v>
                  </c:pt>
                  <c:pt idx="5">
                    <c:v>1.4999999999999999E-2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47-4D84-9DE1-B957FC3033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-2.0275973158667346E-3</c:v>
                </c:pt>
                <c:pt idx="1">
                  <c:v>-6.5993038328266501E-2</c:v>
                </c:pt>
                <c:pt idx="2">
                  <c:v>-6.602456082038774E-2</c:v>
                </c:pt>
                <c:pt idx="3">
                  <c:v>-6.7159370536752E-2</c:v>
                </c:pt>
                <c:pt idx="4">
                  <c:v>-6.7190893028873239E-2</c:v>
                </c:pt>
                <c:pt idx="5">
                  <c:v>-7.0620540171663054E-2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47-4D84-9DE1-B957FC30336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5073</c:v>
                </c:pt>
                <c:pt idx="2">
                  <c:v>5075.5</c:v>
                </c:pt>
                <c:pt idx="3">
                  <c:v>5165.5</c:v>
                </c:pt>
                <c:pt idx="4">
                  <c:v>5168</c:v>
                </c:pt>
                <c:pt idx="5">
                  <c:v>5440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47-4D84-9DE1-B957FC30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05552"/>
        <c:axId val="1"/>
      </c:scatterChart>
      <c:valAx>
        <c:axId val="81180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805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19551047110101"/>
          <c:y val="0.92397937099967764"/>
          <c:w val="0.753754857219424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56EBCE7-4ED5-4EE2-7E9A-C5A83DAC3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85725</xdr:colOff>
      <xdr:row>0</xdr:row>
      <xdr:rowOff>0</xdr:rowOff>
    </xdr:from>
    <xdr:to>
      <xdr:col>27</xdr:col>
      <xdr:colOff>257175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2763D2F-B212-8FF6-EA65-9F45EA76B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s="5" customFormat="1" ht="12.95" customHeight="1" x14ac:dyDescent="0.2">
      <c r="A2" s="5" t="s">
        <v>23</v>
      </c>
      <c r="B2" s="5" t="s">
        <v>40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38</v>
      </c>
      <c r="D4" s="9" t="s">
        <v>38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8">
        <v>15761.825999999999</v>
      </c>
      <c r="D7" s="11" t="s">
        <v>39</v>
      </c>
    </row>
    <row r="8" spans="1:7" s="5" customFormat="1" ht="12.95" customHeight="1" x14ac:dyDescent="0.2">
      <c r="A8" s="5" t="s">
        <v>3</v>
      </c>
      <c r="C8" s="38">
        <v>7.989268</v>
      </c>
      <c r="D8" s="11" t="s">
        <v>39</v>
      </c>
    </row>
    <row r="9" spans="1:7" s="5" customFormat="1" ht="12.95" customHeight="1" x14ac:dyDescent="0.2">
      <c r="A9" s="12" t="s">
        <v>28</v>
      </c>
      <c r="C9" s="13">
        <v>-9.5</v>
      </c>
      <c r="D9" s="5" t="s">
        <v>29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-2.0275973158667346E-3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-1.260899684849197E-5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35</v>
      </c>
      <c r="E13" s="13">
        <v>1</v>
      </c>
    </row>
    <row r="14" spans="1:7" s="5" customFormat="1" ht="12.95" customHeight="1" x14ac:dyDescent="0.2">
      <c r="D14" s="17" t="s">
        <v>30</v>
      </c>
      <c r="E14" s="18">
        <f ca="1">NOW()+15018.5+$C$9/24</f>
        <v>60368.792454513889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59223.373299459825</v>
      </c>
      <c r="D15" s="17" t="s">
        <v>36</v>
      </c>
      <c r="E15" s="18">
        <f ca="1">ROUND(2*(E14-$C$7)/$C$8,0)/2+E13</f>
        <v>5584.5</v>
      </c>
    </row>
    <row r="16" spans="1:7" s="5" customFormat="1" ht="12.95" customHeight="1" x14ac:dyDescent="0.2">
      <c r="A16" s="7" t="s">
        <v>4</v>
      </c>
      <c r="C16" s="21">
        <f ca="1">+C8+C12</f>
        <v>7.9892553910031516</v>
      </c>
      <c r="D16" s="17" t="s">
        <v>37</v>
      </c>
      <c r="E16" s="15">
        <f ca="1">ROUND(2*(E14-$C$15)/$C$16,0)/2+E13</f>
        <v>144.5</v>
      </c>
    </row>
    <row r="17" spans="1:18" s="5" customFormat="1" ht="12.95" customHeight="1" thickBot="1" x14ac:dyDescent="0.25">
      <c r="A17" s="17" t="s">
        <v>27</v>
      </c>
      <c r="C17" s="5">
        <f>COUNT(C21:C2191)</f>
        <v>6</v>
      </c>
      <c r="D17" s="17" t="s">
        <v>31</v>
      </c>
      <c r="E17" s="22">
        <f ca="1">+$C$15+$C$16*E16-15018.5-$C$9/24</f>
        <v>45359.716536793116</v>
      </c>
    </row>
    <row r="18" spans="1:18" s="5" customFormat="1" ht="12.95" customHeight="1" thickTop="1" thickBot="1" x14ac:dyDescent="0.25">
      <c r="A18" s="7" t="s">
        <v>5</v>
      </c>
      <c r="C18" s="23">
        <f ca="1">+C15</f>
        <v>59223.373299459825</v>
      </c>
      <c r="D18" s="24">
        <f ca="1">+C16</f>
        <v>7.9892553910031516</v>
      </c>
      <c r="E18" s="25" t="s">
        <v>32</v>
      </c>
      <c r="F18" s="5">
        <v>0</v>
      </c>
    </row>
    <row r="19" spans="1:18" s="5" customFormat="1" ht="12.95" customHeight="1" thickTop="1" x14ac:dyDescent="0.2">
      <c r="A19" s="26" t="s">
        <v>33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39</v>
      </c>
      <c r="I20" s="28" t="s">
        <v>49</v>
      </c>
      <c r="J20" s="28" t="s">
        <v>48</v>
      </c>
      <c r="K20" s="28" t="s">
        <v>47</v>
      </c>
      <c r="L20" s="28" t="s">
        <v>24</v>
      </c>
      <c r="M20" s="28" t="s">
        <v>25</v>
      </c>
      <c r="N20" s="28" t="s">
        <v>26</v>
      </c>
      <c r="O20" s="28" t="s">
        <v>22</v>
      </c>
      <c r="P20" s="29" t="s">
        <v>21</v>
      </c>
      <c r="Q20" s="14" t="s">
        <v>14</v>
      </c>
      <c r="R20" s="30" t="s">
        <v>34</v>
      </c>
    </row>
    <row r="21" spans="1:18" s="5" customFormat="1" ht="12.95" customHeight="1" x14ac:dyDescent="0.2">
      <c r="A21" s="5" t="s">
        <v>39</v>
      </c>
      <c r="C21" s="10">
        <f>C$7</f>
        <v>15761.825999999999</v>
      </c>
      <c r="D21" s="10" t="s">
        <v>13</v>
      </c>
      <c r="E21" s="5">
        <f t="shared" ref="E21:E26" si="0">+(C21-C$7)/C$8</f>
        <v>0</v>
      </c>
      <c r="F21" s="5">
        <f>ROUND(2*E21,0)/2</f>
        <v>0</v>
      </c>
      <c r="G21" s="5">
        <f t="shared" ref="G21:G26" si="1">+C21-(C$7+F21*C$8)</f>
        <v>0</v>
      </c>
      <c r="H21" s="5">
        <f>+G21</f>
        <v>0</v>
      </c>
      <c r="O21" s="5">
        <f t="shared" ref="O21:O26" ca="1" si="2">+C$11+C$12*$F21</f>
        <v>-2.0275973158667346E-3</v>
      </c>
      <c r="Q21" s="31">
        <f t="shared" ref="Q21:Q26" si="3">+C21-15018.5</f>
        <v>743.32599999999911</v>
      </c>
    </row>
    <row r="22" spans="1:18" s="5" customFormat="1" ht="12.95" customHeight="1" x14ac:dyDescent="0.2">
      <c r="A22" s="32" t="s">
        <v>41</v>
      </c>
      <c r="B22" s="33" t="s">
        <v>42</v>
      </c>
      <c r="C22" s="32">
        <v>56291.341249999998</v>
      </c>
      <c r="D22" s="32">
        <v>1.08E-3</v>
      </c>
      <c r="E22" s="5">
        <f t="shared" si="0"/>
        <v>5072.9948288128517</v>
      </c>
      <c r="F22" s="5">
        <f>ROUND(2*E22,0)/2+F$18</f>
        <v>5073</v>
      </c>
      <c r="G22" s="34">
        <f t="shared" si="1"/>
        <v>-4.1314000001875684E-2</v>
      </c>
      <c r="J22" s="5">
        <f>+G22</f>
        <v>-4.1314000001875684E-2</v>
      </c>
      <c r="O22" s="5">
        <f t="shared" ca="1" si="2"/>
        <v>-6.5993038328266501E-2</v>
      </c>
      <c r="Q22" s="31">
        <f t="shared" si="3"/>
        <v>41272.841249999998</v>
      </c>
    </row>
    <row r="23" spans="1:18" s="5" customFormat="1" ht="12.95" customHeight="1" x14ac:dyDescent="0.2">
      <c r="A23" s="32" t="s">
        <v>41</v>
      </c>
      <c r="B23" s="33" t="s">
        <v>43</v>
      </c>
      <c r="C23" s="32">
        <v>56311.244830000003</v>
      </c>
      <c r="D23" s="32">
        <v>5.0000000000000001E-3</v>
      </c>
      <c r="E23" s="5">
        <f t="shared" si="0"/>
        <v>5075.4861183778039</v>
      </c>
      <c r="F23" s="5">
        <f>ROUND(2*E23,0)/2+F$18</f>
        <v>5075.5</v>
      </c>
      <c r="G23" s="34">
        <f t="shared" si="1"/>
        <v>-0.11090400000102818</v>
      </c>
      <c r="J23" s="5">
        <f>+G23</f>
        <v>-0.11090400000102818</v>
      </c>
      <c r="O23" s="5">
        <f t="shared" ca="1" si="2"/>
        <v>-6.602456082038774E-2</v>
      </c>
      <c r="Q23" s="31">
        <f t="shared" si="3"/>
        <v>41292.744830000003</v>
      </c>
    </row>
    <row r="24" spans="1:18" s="5" customFormat="1" ht="12.95" customHeight="1" x14ac:dyDescent="0.2">
      <c r="A24" s="35" t="s">
        <v>45</v>
      </c>
      <c r="B24" s="36" t="s">
        <v>43</v>
      </c>
      <c r="C24" s="37">
        <v>57030.303</v>
      </c>
      <c r="D24" s="37">
        <v>0.03</v>
      </c>
      <c r="E24" s="5">
        <f t="shared" si="0"/>
        <v>5165.489128666105</v>
      </c>
      <c r="F24" s="5">
        <f>ROUND(2*E24,0)/2+F$18</f>
        <v>5165.5</v>
      </c>
      <c r="G24" s="34">
        <f t="shared" si="1"/>
        <v>-8.6854000001039822E-2</v>
      </c>
      <c r="J24" s="5">
        <f>+G24</f>
        <v>-8.6854000001039822E-2</v>
      </c>
      <c r="O24" s="5">
        <f t="shared" ca="1" si="2"/>
        <v>-6.7159370536752E-2</v>
      </c>
      <c r="Q24" s="31">
        <f t="shared" si="3"/>
        <v>42011.803</v>
      </c>
    </row>
    <row r="25" spans="1:18" s="5" customFormat="1" ht="12.95" customHeight="1" x14ac:dyDescent="0.2">
      <c r="A25" s="35" t="s">
        <v>45</v>
      </c>
      <c r="B25" s="36" t="s">
        <v>42</v>
      </c>
      <c r="C25" s="37">
        <v>57050.302000000003</v>
      </c>
      <c r="D25" s="37">
        <v>0.03</v>
      </c>
      <c r="E25" s="5">
        <f t="shared" si="0"/>
        <v>5167.9923617532922</v>
      </c>
      <c r="F25" s="5">
        <f>ROUND(2*E25,0)/2+F$18</f>
        <v>5168</v>
      </c>
      <c r="G25" s="34">
        <f t="shared" si="1"/>
        <v>-6.1023999995086342E-2</v>
      </c>
      <c r="J25" s="5">
        <f>+G25</f>
        <v>-6.1023999995086342E-2</v>
      </c>
      <c r="O25" s="5">
        <f t="shared" ca="1" si="2"/>
        <v>-6.7190893028873239E-2</v>
      </c>
      <c r="Q25" s="31">
        <f t="shared" si="3"/>
        <v>42031.802000000003</v>
      </c>
    </row>
    <row r="26" spans="1:18" s="5" customFormat="1" ht="12.95" customHeight="1" x14ac:dyDescent="0.2">
      <c r="A26" s="3" t="s">
        <v>46</v>
      </c>
      <c r="B26" s="4" t="s">
        <v>42</v>
      </c>
      <c r="C26" s="39">
        <v>59223.404999999795</v>
      </c>
      <c r="D26" s="40">
        <v>1.4999999999999999E-2</v>
      </c>
      <c r="E26" s="5">
        <f t="shared" si="0"/>
        <v>5439.9951284648096</v>
      </c>
      <c r="F26" s="5">
        <f>ROUND(2*E26,0)/2+F$18</f>
        <v>5440</v>
      </c>
      <c r="G26" s="34">
        <f t="shared" si="1"/>
        <v>-3.8920000202779192E-2</v>
      </c>
      <c r="K26" s="5">
        <f>+G26</f>
        <v>-3.8920000202779192E-2</v>
      </c>
      <c r="O26" s="5">
        <f t="shared" ca="1" si="2"/>
        <v>-7.0620540171663054E-2</v>
      </c>
      <c r="Q26" s="31">
        <f t="shared" si="3"/>
        <v>44204.904999999795</v>
      </c>
    </row>
    <row r="27" spans="1:18" s="5" customFormat="1" ht="12.95" customHeight="1" x14ac:dyDescent="0.2">
      <c r="C27" s="10"/>
      <c r="D27" s="10"/>
      <c r="Q27" s="31"/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2024-02-28T06:01:08Z</dcterms:modified>
</cp:coreProperties>
</file>