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B07AE05-001E-4B97-8A5B-B225F6F980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8" i="1" l="1"/>
  <c r="F38" i="1" s="1"/>
  <c r="G38" i="1" s="1"/>
  <c r="I38" i="1" s="1"/>
  <c r="Q38" i="1"/>
  <c r="C38" i="1"/>
  <c r="A38" i="1"/>
  <c r="F14" i="1"/>
  <c r="F15" i="1" s="1"/>
  <c r="E39" i="1"/>
  <c r="F39" i="1" s="1"/>
  <c r="G39" i="1" s="1"/>
  <c r="M39" i="1" s="1"/>
  <c r="Q39" i="1"/>
  <c r="E40" i="1"/>
  <c r="F40" i="1" s="1"/>
  <c r="G40" i="1" s="1"/>
  <c r="M40" i="1" s="1"/>
  <c r="Q40" i="1"/>
  <c r="E41" i="1"/>
  <c r="F41" i="1" s="1"/>
  <c r="G41" i="1" s="1"/>
  <c r="M41" i="1" s="1"/>
  <c r="Q41" i="1"/>
  <c r="E42" i="1"/>
  <c r="F42" i="1" s="1"/>
  <c r="G42" i="1" s="1"/>
  <c r="M42" i="1" s="1"/>
  <c r="Q42" i="1"/>
  <c r="E43" i="1"/>
  <c r="F43" i="1" s="1"/>
  <c r="G43" i="1" s="1"/>
  <c r="M43" i="1" s="1"/>
  <c r="Q43" i="1"/>
  <c r="E44" i="1"/>
  <c r="F44" i="1" s="1"/>
  <c r="G44" i="1" s="1"/>
  <c r="M44" i="1" s="1"/>
  <c r="Q44" i="1"/>
  <c r="E51" i="1"/>
  <c r="F51" i="1" s="1"/>
  <c r="G51" i="1" s="1"/>
  <c r="L51" i="1" s="1"/>
  <c r="Q51" i="1"/>
  <c r="E45" i="1"/>
  <c r="F45" i="1" s="1"/>
  <c r="G45" i="1" s="1"/>
  <c r="Q45" i="1"/>
  <c r="E46" i="1"/>
  <c r="F46" i="1" s="1"/>
  <c r="G46" i="1" s="1"/>
  <c r="Q46" i="1"/>
  <c r="E47" i="1"/>
  <c r="F47" i="1" s="1"/>
  <c r="G47" i="1" s="1"/>
  <c r="Q47" i="1"/>
  <c r="E48" i="1"/>
  <c r="F48" i="1" s="1"/>
  <c r="G48" i="1" s="1"/>
  <c r="Q48" i="1"/>
  <c r="E49" i="1"/>
  <c r="F49" i="1" s="1"/>
  <c r="G49" i="1" s="1"/>
  <c r="Q49" i="1"/>
  <c r="E50" i="1"/>
  <c r="F50" i="1" s="1"/>
  <c r="G50" i="1" s="1"/>
  <c r="Q50" i="1"/>
  <c r="E37" i="1"/>
  <c r="F37" i="1" s="1"/>
  <c r="G37" i="1" s="1"/>
  <c r="J37" i="1" s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R26" i="1" s="1"/>
  <c r="E27" i="1"/>
  <c r="F27" i="1" s="1"/>
  <c r="G27" i="1" s="1"/>
  <c r="I27" i="1" s="1"/>
  <c r="E28" i="1"/>
  <c r="F28" i="1" s="1"/>
  <c r="G28" i="1" s="1"/>
  <c r="I28" i="1" s="1"/>
  <c r="E29" i="1"/>
  <c r="F29" i="1" s="1"/>
  <c r="G29" i="1" s="1"/>
  <c r="I29" i="1" s="1"/>
  <c r="E30" i="1"/>
  <c r="F30" i="1" s="1"/>
  <c r="G30" i="1" s="1"/>
  <c r="I30" i="1" s="1"/>
  <c r="E31" i="1"/>
  <c r="F31" i="1" s="1"/>
  <c r="G31" i="1" s="1"/>
  <c r="I31" i="1" s="1"/>
  <c r="E32" i="1"/>
  <c r="F32" i="1" s="1"/>
  <c r="G32" i="1" s="1"/>
  <c r="I32" i="1" s="1"/>
  <c r="E33" i="1"/>
  <c r="F33" i="1" s="1"/>
  <c r="G33" i="1" s="1"/>
  <c r="I33" i="1" s="1"/>
  <c r="E34" i="1"/>
  <c r="F34" i="1" s="1"/>
  <c r="G34" i="1" s="1"/>
  <c r="I34" i="1" s="1"/>
  <c r="E35" i="1"/>
  <c r="F35" i="1" s="1"/>
  <c r="G35" i="1" s="1"/>
  <c r="I35" i="1" s="1"/>
  <c r="E36" i="1"/>
  <c r="F36" i="1" s="1"/>
  <c r="G36" i="1" s="1"/>
  <c r="I36" i="1" s="1"/>
  <c r="E21" i="1"/>
  <c r="F21" i="1" s="1"/>
  <c r="G21" i="1" s="1"/>
  <c r="H21" i="1" s="1"/>
  <c r="Q3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G11" i="1"/>
  <c r="F11" i="1"/>
  <c r="C17" i="1"/>
  <c r="Q21" i="1"/>
  <c r="C11" i="1"/>
  <c r="C12" i="1" l="1"/>
  <c r="O38" i="1" l="1"/>
  <c r="O23" i="1"/>
  <c r="O37" i="1"/>
  <c r="O32" i="1"/>
  <c r="O50" i="1"/>
  <c r="C15" i="1"/>
  <c r="O45" i="1"/>
  <c r="O40" i="1"/>
  <c r="O44" i="1"/>
  <c r="O51" i="1"/>
  <c r="O33" i="1"/>
  <c r="O39" i="1"/>
  <c r="O21" i="1"/>
  <c r="O42" i="1"/>
  <c r="O46" i="1"/>
  <c r="O35" i="1"/>
  <c r="O43" i="1"/>
  <c r="O22" i="1"/>
  <c r="O28" i="1"/>
  <c r="O26" i="1"/>
  <c r="O25" i="1"/>
  <c r="C16" i="1"/>
  <c r="D18" i="1" s="1"/>
  <c r="O29" i="1"/>
  <c r="O34" i="1"/>
  <c r="O24" i="1"/>
  <c r="O27" i="1"/>
  <c r="O30" i="1"/>
  <c r="O47" i="1"/>
  <c r="O49" i="1"/>
  <c r="O31" i="1"/>
  <c r="O36" i="1"/>
  <c r="O48" i="1"/>
  <c r="O4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<sst xmlns="http://schemas.openxmlformats.org/spreadsheetml/2006/main" count="132" uniqueCount="58">
  <si>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</si>
  <si>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</si>
  <si>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</si>
  <si>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</si>
  <si>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</si>
  <si>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</si>
  <si>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</si>
  <si>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</si>
  <si>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</si>
  <si>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</si>
  <si>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</si>
  <si>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</si>
  <si>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</si>
  <si>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</si>
  <si>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</si>
  <si>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</si>
  <si>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</si>
  <si>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</si>
  <si>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</si>
  <si>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</si>
  <si>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</si>
  <si>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</si>
  <si>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</si>
  <si>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</si>
  <si>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</si>
  <si>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</si>
  <si>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</si>
  <si>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</si>
  <si>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</si>
  <si>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</si>
  <si>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</si>
  <si>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</si>
  <si>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</si>
  <si>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</si>
  <si>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</si>
  <si>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</si>
  <si>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HY Pav</t>
  </si>
  <si>
    <t>HY Pav / GSC 9319-1119</t>
  </si>
  <si>
    <t>G9319-1119</t>
  </si>
  <si>
    <t>EW/KW</t>
  </si>
  <si>
    <t>Kreiner</t>
  </si>
  <si>
    <t>J.M. Kreiner, 2004, Acta Astronomica, vol. 54, pp 207-210.</t>
  </si>
  <si>
    <t>IBVS 3163</t>
  </si>
  <si>
    <t>I</t>
  </si>
  <si>
    <t>PE</t>
  </si>
  <si>
    <t>II</t>
  </si>
  <si>
    <t>JAVSO 49, 251</t>
  </si>
  <si>
    <t>BMGA</t>
  </si>
  <si>
    <t>CCD</t>
  </si>
  <si>
    <t>VSS SEB Gp</t>
  </si>
  <si>
    <t>TESS/PNC/RAA</t>
  </si>
  <si>
    <t>TESS</t>
  </si>
  <si>
    <t xml:space="preserve">Mag </t>
  </si>
  <si>
    <t>Next ToM-P</t>
  </si>
  <si>
    <t>Next ToM-S</t>
  </si>
  <si>
    <t>11.3-12.1</t>
  </si>
  <si>
    <t>VSX</t>
  </si>
  <si>
    <t>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</si>
</sst>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000"/>
    <numFmt numFmtId="166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0" xfId="0" applyFont="1" applyAlignment="1"/>
    <xf numFmtId="0" fontId="0" fillId="0" borderId="1" xfId="0" applyBorder="1">
      <alignment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0" fontId="19" fillId="0" borderId="0" xfId="0" applyFont="1" applyAlignment="1"/>
    <xf numFmtId="165" fontId="19" fillId="0" borderId="0" xfId="0" applyNumberFormat="1" applyFont="1" applyAlignment="1">
      <alignment horizontal="left"/>
    </xf>
    <xf numFmtId="166" fontId="19" fillId="0" borderId="0" xfId="0" applyNumberFormat="1" applyFont="1" applyAlignment="1">
      <alignment horizontal="left"/>
    </xf>
    <xf numFmtId="0" fontId="6" fillId="0" borderId="0" xfId="0" applyFont="1" applyAlignment="1"/>
    <xf numFmtId="0" fontId="15" fillId="0" borderId="0" xfId="0" applyFont="1" applyAlignment="1"/>
    <xf numFmtId="0" fontId="15" fillId="2" borderId="6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right" vertical="top"/>
    </xf>
    <xf numFmtId="0" fontId="0" fillId="0" borderId="9" xfId="0" applyBorder="1" applyAlignment="1"/>
    <xf numFmtId="0" fontId="19" fillId="0" borderId="9" xfId="0" applyFont="1" applyBorder="1" applyAlignment="1">
      <alignment horizontal="right"/>
    </xf>
    <xf numFmtId="0" fontId="20" fillId="0" borderId="8" xfId="0" applyFont="1" applyBorder="1" applyAlignment="1">
      <alignment horizontal="right"/>
    </xf>
    <xf numFmtId="22" fontId="20" fillId="0" borderId="8" xfId="0" applyNumberFormat="1" applyFont="1" applyBorder="1" applyAlignment="1">
      <alignment horizontal="right" vertical="top"/>
    </xf>
    <xf numFmtId="22" fontId="19" fillId="0" borderId="9" xfId="0" applyNumberFormat="1" applyFont="1" applyBorder="1" applyAlignment="1">
      <alignment horizontal="right"/>
    </xf>
    <xf numFmtId="22" fontId="19" fillId="0" borderId="10" xfId="0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HY Pav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Active!$D$21:$D$233</c:f>
                <c:numCache>
                  <c:formatCode>General</c:formatCode>
                  <c:ptCount val="21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-45010</c:v>
                </c:pt>
                <c:pt idx="1">
                  <c:v>-15884</c:v>
                </c:pt>
                <c:pt idx="2">
                  <c:v>-15884</c:v>
                </c:pt>
                <c:pt idx="3">
                  <c:v>-15881</c:v>
                </c:pt>
                <c:pt idx="4">
                  <c:v>-15881</c:v>
                </c:pt>
                <c:pt idx="5">
                  <c:v>-15799.5</c:v>
                </c:pt>
                <c:pt idx="6">
                  <c:v>-15799</c:v>
                </c:pt>
                <c:pt idx="7">
                  <c:v>-15799</c:v>
                </c:pt>
                <c:pt idx="8">
                  <c:v>-15798.5</c:v>
                </c:pt>
                <c:pt idx="9">
                  <c:v>-15782</c:v>
                </c:pt>
                <c:pt idx="10">
                  <c:v>-15782</c:v>
                </c:pt>
                <c:pt idx="11">
                  <c:v>-15779</c:v>
                </c:pt>
                <c:pt idx="12">
                  <c:v>-15779</c:v>
                </c:pt>
                <c:pt idx="13">
                  <c:v>-15742</c:v>
                </c:pt>
                <c:pt idx="14">
                  <c:v>-15742</c:v>
                </c:pt>
                <c:pt idx="15">
                  <c:v>-15739.5</c:v>
                </c:pt>
                <c:pt idx="16">
                  <c:v>-166</c:v>
                </c:pt>
                <c:pt idx="17">
                  <c:v>0</c:v>
                </c:pt>
                <c:pt idx="18">
                  <c:v>18423</c:v>
                </c:pt>
                <c:pt idx="19">
                  <c:v>18423.5</c:v>
                </c:pt>
                <c:pt idx="20">
                  <c:v>18451</c:v>
                </c:pt>
                <c:pt idx="21">
                  <c:v>18451.5</c:v>
                </c:pt>
                <c:pt idx="22">
                  <c:v>18486</c:v>
                </c:pt>
                <c:pt idx="23">
                  <c:v>18486.5</c:v>
                </c:pt>
                <c:pt idx="24">
                  <c:v>18496.5</c:v>
                </c:pt>
                <c:pt idx="25">
                  <c:v>18497</c:v>
                </c:pt>
                <c:pt idx="26">
                  <c:v>18630</c:v>
                </c:pt>
                <c:pt idx="27">
                  <c:v>18630</c:v>
                </c:pt>
                <c:pt idx="28">
                  <c:v>18630.5</c:v>
                </c:pt>
                <c:pt idx="29">
                  <c:v>18630.5</c:v>
                </c:pt>
                <c:pt idx="30">
                  <c:v>21545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-1.4279999959398992E-3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43-4462-BCF9-35CCEF37A4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-45010</c:v>
                </c:pt>
                <c:pt idx="1">
                  <c:v>-15884</c:v>
                </c:pt>
                <c:pt idx="2">
                  <c:v>-15884</c:v>
                </c:pt>
                <c:pt idx="3">
                  <c:v>-15881</c:v>
                </c:pt>
                <c:pt idx="4">
                  <c:v>-15881</c:v>
                </c:pt>
                <c:pt idx="5">
                  <c:v>-15799.5</c:v>
                </c:pt>
                <c:pt idx="6">
                  <c:v>-15799</c:v>
                </c:pt>
                <c:pt idx="7">
                  <c:v>-15799</c:v>
                </c:pt>
                <c:pt idx="8">
                  <c:v>-15798.5</c:v>
                </c:pt>
                <c:pt idx="9">
                  <c:v>-15782</c:v>
                </c:pt>
                <c:pt idx="10">
                  <c:v>-15782</c:v>
                </c:pt>
                <c:pt idx="11">
                  <c:v>-15779</c:v>
                </c:pt>
                <c:pt idx="12">
                  <c:v>-15779</c:v>
                </c:pt>
                <c:pt idx="13">
                  <c:v>-15742</c:v>
                </c:pt>
                <c:pt idx="14">
                  <c:v>-15742</c:v>
                </c:pt>
                <c:pt idx="15">
                  <c:v>-15739.5</c:v>
                </c:pt>
                <c:pt idx="16">
                  <c:v>-166</c:v>
                </c:pt>
                <c:pt idx="17">
                  <c:v>0</c:v>
                </c:pt>
                <c:pt idx="18">
                  <c:v>18423</c:v>
                </c:pt>
                <c:pt idx="19">
                  <c:v>18423.5</c:v>
                </c:pt>
                <c:pt idx="20">
                  <c:v>18451</c:v>
                </c:pt>
                <c:pt idx="21">
                  <c:v>18451.5</c:v>
                </c:pt>
                <c:pt idx="22">
                  <c:v>18486</c:v>
                </c:pt>
                <c:pt idx="23">
                  <c:v>18486.5</c:v>
                </c:pt>
                <c:pt idx="24">
                  <c:v>18496.5</c:v>
                </c:pt>
                <c:pt idx="25">
                  <c:v>18497</c:v>
                </c:pt>
                <c:pt idx="26">
                  <c:v>18630</c:v>
                </c:pt>
                <c:pt idx="27">
                  <c:v>18630</c:v>
                </c:pt>
                <c:pt idx="28">
                  <c:v>18630.5</c:v>
                </c:pt>
                <c:pt idx="29">
                  <c:v>18630.5</c:v>
                </c:pt>
                <c:pt idx="30">
                  <c:v>21545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1">
                  <c:v>-1.0635200000251643E-2</c:v>
                </c:pt>
                <c:pt idx="2">
                  <c:v>-1.0135199998330791E-2</c:v>
                </c:pt>
                <c:pt idx="3">
                  <c:v>-1.1806800001068041E-2</c:v>
                </c:pt>
                <c:pt idx="4">
                  <c:v>-1.1806800001068041E-2</c:v>
                </c:pt>
                <c:pt idx="6">
                  <c:v>-1.3197200001741294E-2</c:v>
                </c:pt>
                <c:pt idx="7">
                  <c:v>-1.1097199996584095E-2</c:v>
                </c:pt>
                <c:pt idx="8">
                  <c:v>-1.3425799996184651E-2</c:v>
                </c:pt>
                <c:pt idx="9">
                  <c:v>-1.2369599993689917E-2</c:v>
                </c:pt>
                <c:pt idx="10">
                  <c:v>-1.1669599996821489E-2</c:v>
                </c:pt>
                <c:pt idx="11">
                  <c:v>-1.1841200001072139E-2</c:v>
                </c:pt>
                <c:pt idx="12">
                  <c:v>-1.1641199998848606E-2</c:v>
                </c:pt>
                <c:pt idx="13">
                  <c:v>-1.0757600000943057E-2</c:v>
                </c:pt>
                <c:pt idx="14">
                  <c:v>-9.3575999999302439E-3</c:v>
                </c:pt>
                <c:pt idx="15">
                  <c:v>-1.2100599997211248E-2</c:v>
                </c:pt>
                <c:pt idx="1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43-4462-BCF9-35CCEF37A4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-45010</c:v>
                </c:pt>
                <c:pt idx="1">
                  <c:v>-15884</c:v>
                </c:pt>
                <c:pt idx="2">
                  <c:v>-15884</c:v>
                </c:pt>
                <c:pt idx="3">
                  <c:v>-15881</c:v>
                </c:pt>
                <c:pt idx="4">
                  <c:v>-15881</c:v>
                </c:pt>
                <c:pt idx="5">
                  <c:v>-15799.5</c:v>
                </c:pt>
                <c:pt idx="6">
                  <c:v>-15799</c:v>
                </c:pt>
                <c:pt idx="7">
                  <c:v>-15799</c:v>
                </c:pt>
                <c:pt idx="8">
                  <c:v>-15798.5</c:v>
                </c:pt>
                <c:pt idx="9">
                  <c:v>-15782</c:v>
                </c:pt>
                <c:pt idx="10">
                  <c:v>-15782</c:v>
                </c:pt>
                <c:pt idx="11">
                  <c:v>-15779</c:v>
                </c:pt>
                <c:pt idx="12">
                  <c:v>-15779</c:v>
                </c:pt>
                <c:pt idx="13">
                  <c:v>-15742</c:v>
                </c:pt>
                <c:pt idx="14">
                  <c:v>-15742</c:v>
                </c:pt>
                <c:pt idx="15">
                  <c:v>-15739.5</c:v>
                </c:pt>
                <c:pt idx="16">
                  <c:v>-166</c:v>
                </c:pt>
                <c:pt idx="17">
                  <c:v>0</c:v>
                </c:pt>
                <c:pt idx="18">
                  <c:v>18423</c:v>
                </c:pt>
                <c:pt idx="19">
                  <c:v>18423.5</c:v>
                </c:pt>
                <c:pt idx="20">
                  <c:v>18451</c:v>
                </c:pt>
                <c:pt idx="21">
                  <c:v>18451.5</c:v>
                </c:pt>
                <c:pt idx="22">
                  <c:v>18486</c:v>
                </c:pt>
                <c:pt idx="23">
                  <c:v>18486.5</c:v>
                </c:pt>
                <c:pt idx="24">
                  <c:v>18496.5</c:v>
                </c:pt>
                <c:pt idx="25">
                  <c:v>18497</c:v>
                </c:pt>
                <c:pt idx="26">
                  <c:v>18630</c:v>
                </c:pt>
                <c:pt idx="27">
                  <c:v>18630</c:v>
                </c:pt>
                <c:pt idx="28">
                  <c:v>18630.5</c:v>
                </c:pt>
                <c:pt idx="29">
                  <c:v>18630.5</c:v>
                </c:pt>
                <c:pt idx="30">
                  <c:v>21545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16">
                  <c:v>-1.0904800001299009E-2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43-4462-BCF9-35CCEF37A4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-45010</c:v>
                </c:pt>
                <c:pt idx="1">
                  <c:v>-15884</c:v>
                </c:pt>
                <c:pt idx="2">
                  <c:v>-15884</c:v>
                </c:pt>
                <c:pt idx="3">
                  <c:v>-15881</c:v>
                </c:pt>
                <c:pt idx="4">
                  <c:v>-15881</c:v>
                </c:pt>
                <c:pt idx="5">
                  <c:v>-15799.5</c:v>
                </c:pt>
                <c:pt idx="6">
                  <c:v>-15799</c:v>
                </c:pt>
                <c:pt idx="7">
                  <c:v>-15799</c:v>
                </c:pt>
                <c:pt idx="8">
                  <c:v>-15798.5</c:v>
                </c:pt>
                <c:pt idx="9">
                  <c:v>-15782</c:v>
                </c:pt>
                <c:pt idx="10">
                  <c:v>-15782</c:v>
                </c:pt>
                <c:pt idx="11">
                  <c:v>-15779</c:v>
                </c:pt>
                <c:pt idx="12">
                  <c:v>-15779</c:v>
                </c:pt>
                <c:pt idx="13">
                  <c:v>-15742</c:v>
                </c:pt>
                <c:pt idx="14">
                  <c:v>-15742</c:v>
                </c:pt>
                <c:pt idx="15">
                  <c:v>-15739.5</c:v>
                </c:pt>
                <c:pt idx="16">
                  <c:v>-166</c:v>
                </c:pt>
                <c:pt idx="17">
                  <c:v>0</c:v>
                </c:pt>
                <c:pt idx="18">
                  <c:v>18423</c:v>
                </c:pt>
                <c:pt idx="19">
                  <c:v>18423.5</c:v>
                </c:pt>
                <c:pt idx="20">
                  <c:v>18451</c:v>
                </c:pt>
                <c:pt idx="21">
                  <c:v>18451.5</c:v>
                </c:pt>
                <c:pt idx="22">
                  <c:v>18486</c:v>
                </c:pt>
                <c:pt idx="23">
                  <c:v>18486.5</c:v>
                </c:pt>
                <c:pt idx="24">
                  <c:v>18496.5</c:v>
                </c:pt>
                <c:pt idx="25">
                  <c:v>18497</c:v>
                </c:pt>
                <c:pt idx="26">
                  <c:v>18630</c:v>
                </c:pt>
                <c:pt idx="27">
                  <c:v>18630</c:v>
                </c:pt>
                <c:pt idx="28">
                  <c:v>18630.5</c:v>
                </c:pt>
                <c:pt idx="29">
                  <c:v>18630.5</c:v>
                </c:pt>
                <c:pt idx="30">
                  <c:v>21545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43-4462-BCF9-35CCEF37A4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-45010</c:v>
                </c:pt>
                <c:pt idx="1">
                  <c:v>-15884</c:v>
                </c:pt>
                <c:pt idx="2">
                  <c:v>-15884</c:v>
                </c:pt>
                <c:pt idx="3">
                  <c:v>-15881</c:v>
                </c:pt>
                <c:pt idx="4">
                  <c:v>-15881</c:v>
                </c:pt>
                <c:pt idx="5">
                  <c:v>-15799.5</c:v>
                </c:pt>
                <c:pt idx="6">
                  <c:v>-15799</c:v>
                </c:pt>
                <c:pt idx="7">
                  <c:v>-15799</c:v>
                </c:pt>
                <c:pt idx="8">
                  <c:v>-15798.5</c:v>
                </c:pt>
                <c:pt idx="9">
                  <c:v>-15782</c:v>
                </c:pt>
                <c:pt idx="10">
                  <c:v>-15782</c:v>
                </c:pt>
                <c:pt idx="11">
                  <c:v>-15779</c:v>
                </c:pt>
                <c:pt idx="12">
                  <c:v>-15779</c:v>
                </c:pt>
                <c:pt idx="13">
                  <c:v>-15742</c:v>
                </c:pt>
                <c:pt idx="14">
                  <c:v>-15742</c:v>
                </c:pt>
                <c:pt idx="15">
                  <c:v>-15739.5</c:v>
                </c:pt>
                <c:pt idx="16">
                  <c:v>-166</c:v>
                </c:pt>
                <c:pt idx="17">
                  <c:v>0</c:v>
                </c:pt>
                <c:pt idx="18">
                  <c:v>18423</c:v>
                </c:pt>
                <c:pt idx="19">
                  <c:v>18423.5</c:v>
                </c:pt>
                <c:pt idx="20">
                  <c:v>18451</c:v>
                </c:pt>
                <c:pt idx="21">
                  <c:v>18451.5</c:v>
                </c:pt>
                <c:pt idx="22">
                  <c:v>18486</c:v>
                </c:pt>
                <c:pt idx="23">
                  <c:v>18486.5</c:v>
                </c:pt>
                <c:pt idx="24">
                  <c:v>18496.5</c:v>
                </c:pt>
                <c:pt idx="25">
                  <c:v>18497</c:v>
                </c:pt>
                <c:pt idx="26">
                  <c:v>18630</c:v>
                </c:pt>
                <c:pt idx="27">
                  <c:v>18630</c:v>
                </c:pt>
                <c:pt idx="28">
                  <c:v>18630.5</c:v>
                </c:pt>
                <c:pt idx="29">
                  <c:v>18630.5</c:v>
                </c:pt>
                <c:pt idx="30">
                  <c:v>21545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  <c:pt idx="24">
                  <c:v>4.3055000001913868E-2</c:v>
                </c:pt>
                <c:pt idx="25">
                  <c:v>4.1916400004993193E-2</c:v>
                </c:pt>
                <c:pt idx="26">
                  <c:v>4.31587999992189E-2</c:v>
                </c:pt>
                <c:pt idx="27">
                  <c:v>4.3508800001291092E-2</c:v>
                </c:pt>
                <c:pt idx="28">
                  <c:v>4.3090200000733603E-2</c:v>
                </c:pt>
                <c:pt idx="29">
                  <c:v>4.3640200005029328E-2</c:v>
                </c:pt>
                <c:pt idx="30">
                  <c:v>3.9745000023685861E-2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43-4462-BCF9-35CCEF37A4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-45010</c:v>
                </c:pt>
                <c:pt idx="1">
                  <c:v>-15884</c:v>
                </c:pt>
                <c:pt idx="2">
                  <c:v>-15884</c:v>
                </c:pt>
                <c:pt idx="3">
                  <c:v>-15881</c:v>
                </c:pt>
                <c:pt idx="4">
                  <c:v>-15881</c:v>
                </c:pt>
                <c:pt idx="5">
                  <c:v>-15799.5</c:v>
                </c:pt>
                <c:pt idx="6">
                  <c:v>-15799</c:v>
                </c:pt>
                <c:pt idx="7">
                  <c:v>-15799</c:v>
                </c:pt>
                <c:pt idx="8">
                  <c:v>-15798.5</c:v>
                </c:pt>
                <c:pt idx="9">
                  <c:v>-15782</c:v>
                </c:pt>
                <c:pt idx="10">
                  <c:v>-15782</c:v>
                </c:pt>
                <c:pt idx="11">
                  <c:v>-15779</c:v>
                </c:pt>
                <c:pt idx="12">
                  <c:v>-15779</c:v>
                </c:pt>
                <c:pt idx="13">
                  <c:v>-15742</c:v>
                </c:pt>
                <c:pt idx="14">
                  <c:v>-15742</c:v>
                </c:pt>
                <c:pt idx="15">
                  <c:v>-15739.5</c:v>
                </c:pt>
                <c:pt idx="16">
                  <c:v>-166</c:v>
                </c:pt>
                <c:pt idx="17">
                  <c:v>0</c:v>
                </c:pt>
                <c:pt idx="18">
                  <c:v>18423</c:v>
                </c:pt>
                <c:pt idx="19">
                  <c:v>18423.5</c:v>
                </c:pt>
                <c:pt idx="20">
                  <c:v>18451</c:v>
                </c:pt>
                <c:pt idx="21">
                  <c:v>18451.5</c:v>
                </c:pt>
                <c:pt idx="22">
                  <c:v>18486</c:v>
                </c:pt>
                <c:pt idx="23">
                  <c:v>18486.5</c:v>
                </c:pt>
                <c:pt idx="24">
                  <c:v>18496.5</c:v>
                </c:pt>
                <c:pt idx="25">
                  <c:v>18497</c:v>
                </c:pt>
                <c:pt idx="26">
                  <c:v>18630</c:v>
                </c:pt>
                <c:pt idx="27">
                  <c:v>18630</c:v>
                </c:pt>
                <c:pt idx="28">
                  <c:v>18630.5</c:v>
                </c:pt>
                <c:pt idx="29">
                  <c:v>18630.5</c:v>
                </c:pt>
                <c:pt idx="30">
                  <c:v>21545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  <c:pt idx="18">
                  <c:v>3.0443860974628478E-2</c:v>
                </c:pt>
                <c:pt idx="19">
                  <c:v>3.0925275881600101E-2</c:v>
                </c:pt>
                <c:pt idx="20">
                  <c:v>3.0642958343378268E-2</c:v>
                </c:pt>
                <c:pt idx="21">
                  <c:v>3.1694365490693599E-2</c:v>
                </c:pt>
                <c:pt idx="22">
                  <c:v>3.0881715203577187E-2</c:v>
                </c:pt>
                <c:pt idx="23">
                  <c:v>3.1613124570867512E-2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43-4462-BCF9-35CCEF37A4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8">
                    <c:v>7.2099999999999996E-4</c:v>
                  </c:pt>
                  <c:pt idx="19">
                    <c:v>2.0950000000000001E-3</c:v>
                  </c:pt>
                  <c:pt idx="20">
                    <c:v>7.0699999999999995E-4</c:v>
                  </c:pt>
                  <c:pt idx="21">
                    <c:v>3.7800000000000003E-4</c:v>
                  </c:pt>
                  <c:pt idx="22">
                    <c:v>1.031E-3</c:v>
                  </c:pt>
                  <c:pt idx="23">
                    <c:v>3.15E-3</c:v>
                  </c:pt>
                  <c:pt idx="24">
                    <c:v>6.0999999999999997E-4</c:v>
                  </c:pt>
                  <c:pt idx="25">
                    <c:v>5.9999999999999995E-4</c:v>
                  </c:pt>
                  <c:pt idx="26">
                    <c:v>9.1E-4</c:v>
                  </c:pt>
                  <c:pt idx="27">
                    <c:v>1E-3</c:v>
                  </c:pt>
                  <c:pt idx="28">
                    <c:v>1.1999999999999999E-3</c:v>
                  </c:pt>
                  <c:pt idx="29">
                    <c:v>1.25E-3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-45010</c:v>
                </c:pt>
                <c:pt idx="1">
                  <c:v>-15884</c:v>
                </c:pt>
                <c:pt idx="2">
                  <c:v>-15884</c:v>
                </c:pt>
                <c:pt idx="3">
                  <c:v>-15881</c:v>
                </c:pt>
                <c:pt idx="4">
                  <c:v>-15881</c:v>
                </c:pt>
                <c:pt idx="5">
                  <c:v>-15799.5</c:v>
                </c:pt>
                <c:pt idx="6">
                  <c:v>-15799</c:v>
                </c:pt>
                <c:pt idx="7">
                  <c:v>-15799</c:v>
                </c:pt>
                <c:pt idx="8">
                  <c:v>-15798.5</c:v>
                </c:pt>
                <c:pt idx="9">
                  <c:v>-15782</c:v>
                </c:pt>
                <c:pt idx="10">
                  <c:v>-15782</c:v>
                </c:pt>
                <c:pt idx="11">
                  <c:v>-15779</c:v>
                </c:pt>
                <c:pt idx="12">
                  <c:v>-15779</c:v>
                </c:pt>
                <c:pt idx="13">
                  <c:v>-15742</c:v>
                </c:pt>
                <c:pt idx="14">
                  <c:v>-15742</c:v>
                </c:pt>
                <c:pt idx="15">
                  <c:v>-15739.5</c:v>
                </c:pt>
                <c:pt idx="16">
                  <c:v>-166</c:v>
                </c:pt>
                <c:pt idx="17">
                  <c:v>0</c:v>
                </c:pt>
                <c:pt idx="18">
                  <c:v>18423</c:v>
                </c:pt>
                <c:pt idx="19">
                  <c:v>18423.5</c:v>
                </c:pt>
                <c:pt idx="20">
                  <c:v>18451</c:v>
                </c:pt>
                <c:pt idx="21">
                  <c:v>18451.5</c:v>
                </c:pt>
                <c:pt idx="22">
                  <c:v>18486</c:v>
                </c:pt>
                <c:pt idx="23">
                  <c:v>18486.5</c:v>
                </c:pt>
                <c:pt idx="24">
                  <c:v>18496.5</c:v>
                </c:pt>
                <c:pt idx="25">
                  <c:v>18497</c:v>
                </c:pt>
                <c:pt idx="26">
                  <c:v>18630</c:v>
                </c:pt>
                <c:pt idx="27">
                  <c:v>18630</c:v>
                </c:pt>
                <c:pt idx="28">
                  <c:v>18630.5</c:v>
                </c:pt>
                <c:pt idx="29">
                  <c:v>18630.5</c:v>
                </c:pt>
                <c:pt idx="30">
                  <c:v>21545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43-4462-BCF9-35CCEF37A4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-45010</c:v>
                </c:pt>
                <c:pt idx="1">
                  <c:v>-15884</c:v>
                </c:pt>
                <c:pt idx="2">
                  <c:v>-15884</c:v>
                </c:pt>
                <c:pt idx="3">
                  <c:v>-15881</c:v>
                </c:pt>
                <c:pt idx="4">
                  <c:v>-15881</c:v>
                </c:pt>
                <c:pt idx="5">
                  <c:v>-15799.5</c:v>
                </c:pt>
                <c:pt idx="6">
                  <c:v>-15799</c:v>
                </c:pt>
                <c:pt idx="7">
                  <c:v>-15799</c:v>
                </c:pt>
                <c:pt idx="8">
                  <c:v>-15798.5</c:v>
                </c:pt>
                <c:pt idx="9">
                  <c:v>-15782</c:v>
                </c:pt>
                <c:pt idx="10">
                  <c:v>-15782</c:v>
                </c:pt>
                <c:pt idx="11">
                  <c:v>-15779</c:v>
                </c:pt>
                <c:pt idx="12">
                  <c:v>-15779</c:v>
                </c:pt>
                <c:pt idx="13">
                  <c:v>-15742</c:v>
                </c:pt>
                <c:pt idx="14">
                  <c:v>-15742</c:v>
                </c:pt>
                <c:pt idx="15">
                  <c:v>-15739.5</c:v>
                </c:pt>
                <c:pt idx="16">
                  <c:v>-166</c:v>
                </c:pt>
                <c:pt idx="17">
                  <c:v>0</c:v>
                </c:pt>
                <c:pt idx="18">
                  <c:v>18423</c:v>
                </c:pt>
                <c:pt idx="19">
                  <c:v>18423.5</c:v>
                </c:pt>
                <c:pt idx="20">
                  <c:v>18451</c:v>
                </c:pt>
                <c:pt idx="21">
                  <c:v>18451.5</c:v>
                </c:pt>
                <c:pt idx="22">
                  <c:v>18486</c:v>
                </c:pt>
                <c:pt idx="23">
                  <c:v>18486.5</c:v>
                </c:pt>
                <c:pt idx="24">
                  <c:v>18496.5</c:v>
                </c:pt>
                <c:pt idx="25">
                  <c:v>18497</c:v>
                </c:pt>
                <c:pt idx="26">
                  <c:v>18630</c:v>
                </c:pt>
                <c:pt idx="27">
                  <c:v>18630</c:v>
                </c:pt>
                <c:pt idx="28">
                  <c:v>18630.5</c:v>
                </c:pt>
                <c:pt idx="29">
                  <c:v>18630.5</c:v>
                </c:pt>
                <c:pt idx="30">
                  <c:v>21545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-3.8735697727337121E-2</c:v>
                </c:pt>
                <c:pt idx="1">
                  <c:v>-7.8732724560992146E-3</c:v>
                </c:pt>
                <c:pt idx="2">
                  <c:v>-7.8732724560992146E-3</c:v>
                </c:pt>
                <c:pt idx="3">
                  <c:v>-7.8700936029846881E-3</c:v>
                </c:pt>
                <c:pt idx="4">
                  <c:v>-7.8700936029846881E-3</c:v>
                </c:pt>
                <c:pt idx="5">
                  <c:v>-7.7837347600400349E-3</c:v>
                </c:pt>
                <c:pt idx="6">
                  <c:v>-7.7832049511876167E-3</c:v>
                </c:pt>
                <c:pt idx="7">
                  <c:v>-7.7832049511876167E-3</c:v>
                </c:pt>
                <c:pt idx="8">
                  <c:v>-7.782675142335195E-3</c:v>
                </c:pt>
                <c:pt idx="9">
                  <c:v>-7.7651914502052943E-3</c:v>
                </c:pt>
                <c:pt idx="10">
                  <c:v>-7.7651914502052943E-3</c:v>
                </c:pt>
                <c:pt idx="11">
                  <c:v>-7.7620125970907679E-3</c:v>
                </c:pt>
                <c:pt idx="12">
                  <c:v>-7.7620125970907679E-3</c:v>
                </c:pt>
                <c:pt idx="13">
                  <c:v>-7.7228067420116037E-3</c:v>
                </c:pt>
                <c:pt idx="14">
                  <c:v>-7.7228067420116037E-3</c:v>
                </c:pt>
                <c:pt idx="15">
                  <c:v>-7.7201576977494954E-3</c:v>
                </c:pt>
                <c:pt idx="16">
                  <c:v>8.7817986286126398E-3</c:v>
                </c:pt>
                <c:pt idx="17">
                  <c:v>8.9576951676164675E-3</c:v>
                </c:pt>
                <c:pt idx="18">
                  <c:v>2.8479032143926844E-2</c:v>
                </c:pt>
                <c:pt idx="19">
                  <c:v>2.8479561952779266E-2</c:v>
                </c:pt>
                <c:pt idx="20">
                  <c:v>2.8508701439662429E-2</c:v>
                </c:pt>
                <c:pt idx="21">
                  <c:v>2.8509231248514851E-2</c:v>
                </c:pt>
                <c:pt idx="22">
                  <c:v>2.854578805933191E-2</c:v>
                </c:pt>
                <c:pt idx="23">
                  <c:v>2.8546317868184332E-2</c:v>
                </c:pt>
                <c:pt idx="24">
                  <c:v>2.8556914045232754E-2</c:v>
                </c:pt>
                <c:pt idx="25">
                  <c:v>2.8557443854085176E-2</c:v>
                </c:pt>
                <c:pt idx="26">
                  <c:v>2.8698373008829207E-2</c:v>
                </c:pt>
                <c:pt idx="27">
                  <c:v>2.8698373008829207E-2</c:v>
                </c:pt>
                <c:pt idx="28">
                  <c:v>2.8698902817681629E-2</c:v>
                </c:pt>
                <c:pt idx="29">
                  <c:v>2.8698902817681629E-2</c:v>
                </c:pt>
                <c:pt idx="30">
                  <c:v>3.1787158618444618E-2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43-4462-BCF9-35CCEF37A4F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-45010</c:v>
                </c:pt>
                <c:pt idx="1">
                  <c:v>-15884</c:v>
                </c:pt>
                <c:pt idx="2">
                  <c:v>-15884</c:v>
                </c:pt>
                <c:pt idx="3">
                  <c:v>-15881</c:v>
                </c:pt>
                <c:pt idx="4">
                  <c:v>-15881</c:v>
                </c:pt>
                <c:pt idx="5">
                  <c:v>-15799.5</c:v>
                </c:pt>
                <c:pt idx="6">
                  <c:v>-15799</c:v>
                </c:pt>
                <c:pt idx="7">
                  <c:v>-15799</c:v>
                </c:pt>
                <c:pt idx="8">
                  <c:v>-15798.5</c:v>
                </c:pt>
                <c:pt idx="9">
                  <c:v>-15782</c:v>
                </c:pt>
                <c:pt idx="10">
                  <c:v>-15782</c:v>
                </c:pt>
                <c:pt idx="11">
                  <c:v>-15779</c:v>
                </c:pt>
                <c:pt idx="12">
                  <c:v>-15779</c:v>
                </c:pt>
                <c:pt idx="13">
                  <c:v>-15742</c:v>
                </c:pt>
                <c:pt idx="14">
                  <c:v>-15742</c:v>
                </c:pt>
                <c:pt idx="15">
                  <c:v>-15739.5</c:v>
                </c:pt>
                <c:pt idx="16">
                  <c:v>-166</c:v>
                </c:pt>
                <c:pt idx="17">
                  <c:v>0</c:v>
                </c:pt>
                <c:pt idx="18">
                  <c:v>18423</c:v>
                </c:pt>
                <c:pt idx="19">
                  <c:v>18423.5</c:v>
                </c:pt>
                <c:pt idx="20">
                  <c:v>18451</c:v>
                </c:pt>
                <c:pt idx="21">
                  <c:v>18451.5</c:v>
                </c:pt>
                <c:pt idx="22">
                  <c:v>18486</c:v>
                </c:pt>
                <c:pt idx="23">
                  <c:v>18486.5</c:v>
                </c:pt>
                <c:pt idx="24">
                  <c:v>18496.5</c:v>
                </c:pt>
                <c:pt idx="25">
                  <c:v>18497</c:v>
                </c:pt>
                <c:pt idx="26">
                  <c:v>18630</c:v>
                </c:pt>
                <c:pt idx="27">
                  <c:v>18630</c:v>
                </c:pt>
                <c:pt idx="28">
                  <c:v>18630.5</c:v>
                </c:pt>
                <c:pt idx="29">
                  <c:v>18630.5</c:v>
                </c:pt>
                <c:pt idx="30">
                  <c:v>21545</c:v>
                </c:pt>
              </c:numCache>
            </c:numRef>
          </c:xVal>
          <c:yVal>
            <c:numRef>
              <c:f>Active!$R$21:$R$993</c:f>
              <c:numCache>
                <c:formatCode>General</c:formatCode>
                <c:ptCount val="973"/>
                <c:pt idx="5">
                  <c:v>3.8531400008650962E-2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843-4462-BCF9-35CCEF37A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7696"/>
        <c:axId val="1"/>
      </c:scatterChart>
      <c:valAx>
        <c:axId val="75010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7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443609022556392"/>
          <c:y val="0.92375366568914952"/>
          <c:w val="0.7789473684210526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DC624ED-979A-4689-7ADE-B5C4948AC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4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85546875" customWidth="1"/>
    <col min="4" max="4" width="9.42578125" customWidth="1"/>
    <col min="5" max="5" width="16.42578125" customWidth="1"/>
    <col min="6" max="6" width="19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20" max="20" width="15.28515625" customWidth="1"/>
  </cols>
  <sheetData>
    <row r="1" spans="1:20" ht="20.25" x14ac:dyDescent="0.3">
      <c r="A1" s="1" t="s">
        <v>37</v>
      </c>
      <c r="E1" s="27" t="s">
        <v>36</v>
      </c>
      <c r="F1" t="s">
        <v>38</v>
      </c>
      <c r="T1" s="46"/>
    </row>
    <row r="2" spans="1:20" x14ac:dyDescent="0.2">
      <c r="A2" t="s">
        <v>23</v>
      </c>
      <c r="B2" t="s">
        <v>39</v>
      </c>
      <c r="C2" s="3"/>
      <c r="D2" s="3"/>
      <c r="E2">
        <v>0</v>
      </c>
      <c r="T2" s="46"/>
    </row>
    <row r="3" spans="1:20" ht="13.5" thickBot="1" x14ac:dyDescent="0.25">
      <c r="T3" s="46"/>
    </row>
    <row r="4" spans="1:20" ht="14.25" thickTop="1" thickBot="1" x14ac:dyDescent="0.25">
      <c r="A4" s="5" t="s">
        <v>0</v>
      </c>
      <c r="C4" s="8">
        <v>36730.464</v>
      </c>
      <c r="D4" s="9">
        <v>0.35160000000000002</v>
      </c>
    </row>
    <row r="6" spans="1:20" x14ac:dyDescent="0.2">
      <c r="A6" s="5" t="s">
        <v>1</v>
      </c>
      <c r="D6" s="29"/>
    </row>
    <row r="7" spans="1:20" x14ac:dyDescent="0.2">
      <c r="A7" t="s">
        <v>2</v>
      </c>
      <c r="C7">
        <v>52558.555999999997</v>
      </c>
      <c r="D7" s="28" t="s">
        <v>56</v>
      </c>
    </row>
    <row r="8" spans="1:20" x14ac:dyDescent="0.2">
      <c r="A8" t="s">
        <v>3</v>
      </c>
      <c r="C8">
        <v>0.3516572</v>
      </c>
      <c r="D8" s="28" t="s">
        <v>56</v>
      </c>
    </row>
    <row r="9" spans="1:20" x14ac:dyDescent="0.2">
      <c r="A9" s="11" t="s">
        <v>26</v>
      </c>
      <c r="B9" s="12"/>
      <c r="C9" s="13">
        <v>-9.5</v>
      </c>
      <c r="D9" s="12" t="s">
        <v>27</v>
      </c>
      <c r="E9" s="12"/>
    </row>
    <row r="10" spans="1:20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20" x14ac:dyDescent="0.2">
      <c r="A11" s="12" t="s">
        <v>15</v>
      </c>
      <c r="B11" s="12"/>
      <c r="C11" s="21">
        <f ca="1">INTERCEPT(INDIRECT($G$11):G986,INDIRECT($F$11):F986)</f>
        <v>8.9576951676164675E-3</v>
      </c>
      <c r="D11" s="3"/>
      <c r="E11" s="12"/>
      <c r="F11" s="22" t="str">
        <f>"F"&amp;E19</f>
        <v>F21</v>
      </c>
      <c r="G11" s="23" t="str">
        <f>"G"&amp;E19</f>
        <v>G21</v>
      </c>
    </row>
    <row r="12" spans="1:20" x14ac:dyDescent="0.2">
      <c r="A12" s="12" t="s">
        <v>16</v>
      </c>
      <c r="B12" s="12"/>
      <c r="C12" s="21">
        <f ca="1">SLOPE(INDIRECT($G$11):G986,INDIRECT($F$11):F986)</f>
        <v>1.059617704842337E-6</v>
      </c>
      <c r="D12" s="3"/>
      <c r="E12" s="47" t="s">
        <v>52</v>
      </c>
      <c r="F12" s="48" t="s">
        <v>55</v>
      </c>
    </row>
    <row r="13" spans="1:20" x14ac:dyDescent="0.2">
      <c r="A13" s="12" t="s">
        <v>18</v>
      </c>
      <c r="B13" s="12"/>
      <c r="C13" s="3" t="s">
        <v>13</v>
      </c>
      <c r="D13" s="16"/>
      <c r="E13" s="49" t="s">
        <v>33</v>
      </c>
      <c r="F13" s="50">
        <v>1</v>
      </c>
    </row>
    <row r="14" spans="1:20" x14ac:dyDescent="0.2">
      <c r="A14" s="12"/>
      <c r="B14" s="12"/>
      <c r="C14" s="12"/>
      <c r="D14" s="16"/>
      <c r="E14" s="49" t="s">
        <v>28</v>
      </c>
      <c r="F14" s="51">
        <f ca="1">NOW()+15018.5+$C$9/24</f>
        <v>60520.738039930555</v>
      </c>
    </row>
    <row r="15" spans="1:20" x14ac:dyDescent="0.2">
      <c r="A15" s="14" t="s">
        <v>17</v>
      </c>
      <c r="B15" s="12"/>
      <c r="C15" s="15">
        <f ca="1">(C7+C11)+(C8+C12)*INT(MAX(F21:F3527))</f>
        <v>60135.042161158613</v>
      </c>
      <c r="D15" s="16"/>
      <c r="E15" s="49" t="s">
        <v>34</v>
      </c>
      <c r="F15" s="51">
        <f ca="1">ROUND(2*($F$14-$C$7)/$C$8,0)/2+$F$13</f>
        <v>22643</v>
      </c>
    </row>
    <row r="16" spans="1:20" x14ac:dyDescent="0.2">
      <c r="A16" s="17" t="s">
        <v>4</v>
      </c>
      <c r="B16" s="12"/>
      <c r="C16" s="18">
        <f ca="1">+C8+C12</f>
        <v>0.35165825961770486</v>
      </c>
      <c r="D16" s="16"/>
      <c r="E16" s="52" t="s">
        <v>29</v>
      </c>
      <c r="F16" s="51">
        <f ca="1">ROUND(2*($F$14-$C$15)/$C$16,0)/2+$F$13</f>
        <v>1098</v>
      </c>
    </row>
    <row r="17" spans="1:18" ht="13.5" thickBot="1" x14ac:dyDescent="0.25">
      <c r="A17" s="16" t="s">
        <v>25</v>
      </c>
      <c r="B17" s="12"/>
      <c r="C17" s="12">
        <f>COUNT(C21:C2185)</f>
        <v>31</v>
      </c>
      <c r="D17" s="16"/>
      <c r="E17" s="53" t="s">
        <v>53</v>
      </c>
      <c r="F17" s="54">
        <f ca="1">+$C$15+$C$16*$F$16-15018.5-$C$9/24</f>
        <v>45503.058763552188</v>
      </c>
    </row>
    <row r="18" spans="1:18" ht="14.25" thickTop="1" thickBot="1" x14ac:dyDescent="0.25">
      <c r="A18" s="17" t="s">
        <v>5</v>
      </c>
      <c r="B18" s="12"/>
      <c r="C18" s="19">
        <f ca="1">+C15</f>
        <v>60135.042161158613</v>
      </c>
      <c r="D18" s="20">
        <f ca="1">+C16</f>
        <v>0.35165825961770486</v>
      </c>
      <c r="E18" s="56" t="s">
        <v>54</v>
      </c>
      <c r="F18" s="55">
        <f ca="1">+($C$15+$C$16*$F$16)-($C$16/2)-15018.5-$C$9/24</f>
        <v>45502.882934422378</v>
      </c>
    </row>
    <row r="19" spans="1:18" ht="13.5" thickTop="1" x14ac:dyDescent="0.2">
      <c r="A19" s="24" t="s">
        <v>30</v>
      </c>
      <c r="E19" s="25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31</v>
      </c>
      <c r="I20" s="7" t="s">
        <v>44</v>
      </c>
      <c r="J20" s="7" t="s">
        <v>40</v>
      </c>
      <c r="K20" s="7" t="s">
        <v>57</v>
      </c>
      <c r="L20" s="7" t="s">
        <v>48</v>
      </c>
      <c r="M20" s="7" t="s">
        <v>51</v>
      </c>
      <c r="N20" s="7" t="s">
        <v>24</v>
      </c>
      <c r="O20" s="7" t="s">
        <v>22</v>
      </c>
      <c r="P20" s="6" t="s">
        <v>21</v>
      </c>
      <c r="Q20" s="4" t="s">
        <v>14</v>
      </c>
      <c r="R20" s="26" t="s">
        <v>32</v>
      </c>
    </row>
    <row r="21" spans="1:18" x14ac:dyDescent="0.2">
      <c r="A21" s="28" t="s">
        <v>35</v>
      </c>
      <c r="C21" s="10">
        <v>36730.464</v>
      </c>
      <c r="D21" s="10" t="s">
        <v>13</v>
      </c>
      <c r="E21">
        <f t="shared" ref="E21:E51" si="0">+(C21-C$7)/C$8</f>
        <v>-45010.004060772815</v>
      </c>
      <c r="F21">
        <f t="shared" ref="F21:F51" si="1">ROUND(2*E21,0)/2</f>
        <v>-45010</v>
      </c>
      <c r="G21">
        <f>+C21-(C$7+F21*C$8)</f>
        <v>-1.4279999959398992E-3</v>
      </c>
      <c r="H21">
        <f>+G21</f>
        <v>-1.4279999959398992E-3</v>
      </c>
      <c r="O21">
        <f t="shared" ref="O21:O51" ca="1" si="2">+C$11+C$12*$F21</f>
        <v>-3.8735697727337121E-2</v>
      </c>
      <c r="Q21" s="2">
        <f t="shared" ref="Q21:Q51" si="3">+C21-15018.5</f>
        <v>21711.964</v>
      </c>
    </row>
    <row r="22" spans="1:18" x14ac:dyDescent="0.2">
      <c r="A22" s="30" t="s">
        <v>42</v>
      </c>
      <c r="B22" s="31" t="s">
        <v>43</v>
      </c>
      <c r="C22" s="30">
        <v>46972.822399999997</v>
      </c>
      <c r="D22" s="30" t="s">
        <v>44</v>
      </c>
      <c r="E22">
        <f t="shared" si="0"/>
        <v>-15884.030243089006</v>
      </c>
      <c r="F22">
        <f t="shared" si="1"/>
        <v>-15884</v>
      </c>
      <c r="G22">
        <f>+C22-(C$7+F22*C$8)</f>
        <v>-1.0635200000251643E-2</v>
      </c>
      <c r="I22">
        <f>+G22</f>
        <v>-1.0635200000251643E-2</v>
      </c>
      <c r="O22">
        <f t="shared" ca="1" si="2"/>
        <v>-7.8732724560992146E-3</v>
      </c>
      <c r="Q22" s="2">
        <f t="shared" si="3"/>
        <v>31954.322399999997</v>
      </c>
    </row>
    <row r="23" spans="1:18" x14ac:dyDescent="0.2">
      <c r="A23" s="30" t="s">
        <v>42</v>
      </c>
      <c r="B23" s="31" t="s">
        <v>43</v>
      </c>
      <c r="C23" s="30">
        <v>46972.822899999999</v>
      </c>
      <c r="D23" s="30" t="s">
        <v>44</v>
      </c>
      <c r="E23">
        <f t="shared" si="0"/>
        <v>-15884.028821249778</v>
      </c>
      <c r="F23">
        <f t="shared" si="1"/>
        <v>-15884</v>
      </c>
      <c r="G23">
        <f>+C23-(C$7+F23*C$8)</f>
        <v>-1.0135199998330791E-2</v>
      </c>
      <c r="I23">
        <f>+G23</f>
        <v>-1.0135199998330791E-2</v>
      </c>
      <c r="O23">
        <f t="shared" ca="1" si="2"/>
        <v>-7.8732724560992146E-3</v>
      </c>
      <c r="Q23" s="2">
        <f t="shared" si="3"/>
        <v>31954.322899999999</v>
      </c>
    </row>
    <row r="24" spans="1:18" x14ac:dyDescent="0.2">
      <c r="A24" s="30" t="s">
        <v>42</v>
      </c>
      <c r="B24" s="31" t="s">
        <v>43</v>
      </c>
      <c r="C24" s="30">
        <v>46973.876199999999</v>
      </c>
      <c r="D24" s="30" t="s">
        <v>44</v>
      </c>
      <c r="E24">
        <f t="shared" si="0"/>
        <v>-15881.033574742671</v>
      </c>
      <c r="F24">
        <f t="shared" si="1"/>
        <v>-15881</v>
      </c>
      <c r="G24">
        <f>+C24-(C$7+F24*C$8)</f>
        <v>-1.1806800001068041E-2</v>
      </c>
      <c r="I24">
        <f>+G24</f>
        <v>-1.1806800001068041E-2</v>
      </c>
      <c r="O24">
        <f t="shared" ca="1" si="2"/>
        <v>-7.8700936029846881E-3</v>
      </c>
      <c r="Q24" s="2">
        <f t="shared" si="3"/>
        <v>31955.376199999999</v>
      </c>
    </row>
    <row r="25" spans="1:18" x14ac:dyDescent="0.2">
      <c r="A25" s="30" t="s">
        <v>42</v>
      </c>
      <c r="B25" s="31" t="s">
        <v>43</v>
      </c>
      <c r="C25" s="30">
        <v>46973.876199999999</v>
      </c>
      <c r="D25" s="30" t="s">
        <v>44</v>
      </c>
      <c r="E25">
        <f t="shared" si="0"/>
        <v>-15881.033574742671</v>
      </c>
      <c r="F25">
        <f t="shared" si="1"/>
        <v>-15881</v>
      </c>
      <c r="G25">
        <f>+C25-(C$7+F25*C$8)</f>
        <v>-1.1806800001068041E-2</v>
      </c>
      <c r="I25">
        <f>+G25</f>
        <v>-1.1806800001068041E-2</v>
      </c>
      <c r="O25">
        <f t="shared" ca="1" si="2"/>
        <v>-7.8700936029846881E-3</v>
      </c>
      <c r="Q25" s="2">
        <f t="shared" si="3"/>
        <v>31955.376199999999</v>
      </c>
    </row>
    <row r="26" spans="1:18" x14ac:dyDescent="0.2">
      <c r="A26" s="30" t="s">
        <v>42</v>
      </c>
      <c r="B26" s="31" t="s">
        <v>45</v>
      </c>
      <c r="C26" s="30">
        <v>47002.586600000002</v>
      </c>
      <c r="D26" s="30" t="s">
        <v>44</v>
      </c>
      <c r="E26">
        <f t="shared" si="0"/>
        <v>-15799.390429088313</v>
      </c>
      <c r="F26">
        <f t="shared" si="1"/>
        <v>-15799.5</v>
      </c>
      <c r="O26">
        <f t="shared" ca="1" si="2"/>
        <v>-7.7837347600400349E-3</v>
      </c>
      <c r="Q26" s="2">
        <f t="shared" si="3"/>
        <v>31984.086600000002</v>
      </c>
      <c r="R26">
        <f>+C26-(C$7+F26*C$8)</f>
        <v>3.8531400008650962E-2</v>
      </c>
    </row>
    <row r="27" spans="1:18" x14ac:dyDescent="0.2">
      <c r="A27" s="30" t="s">
        <v>42</v>
      </c>
      <c r="B27" s="31" t="s">
        <v>43</v>
      </c>
      <c r="C27" s="30">
        <v>47002.710699999996</v>
      </c>
      <c r="D27" s="30" t="s">
        <v>44</v>
      </c>
      <c r="E27">
        <f t="shared" si="0"/>
        <v>-15799.03752859319</v>
      </c>
      <c r="F27">
        <f t="shared" si="1"/>
        <v>-15799</v>
      </c>
      <c r="G27">
        <f t="shared" ref="G27:G51" si="4">+C27-(C$7+F27*C$8)</f>
        <v>-1.3197200001741294E-2</v>
      </c>
      <c r="I27">
        <f t="shared" ref="I27:I36" si="5">+G27</f>
        <v>-1.3197200001741294E-2</v>
      </c>
      <c r="O27">
        <f t="shared" ca="1" si="2"/>
        <v>-7.7832049511876167E-3</v>
      </c>
      <c r="Q27" s="2">
        <f t="shared" si="3"/>
        <v>31984.210699999996</v>
      </c>
    </row>
    <row r="28" spans="1:18" x14ac:dyDescent="0.2">
      <c r="A28" s="30" t="s">
        <v>42</v>
      </c>
      <c r="B28" s="31" t="s">
        <v>43</v>
      </c>
      <c r="C28" s="30">
        <v>47002.712800000001</v>
      </c>
      <c r="D28" s="30" t="s">
        <v>44</v>
      </c>
      <c r="E28">
        <f t="shared" si="0"/>
        <v>-15799.031556868438</v>
      </c>
      <c r="F28">
        <f t="shared" si="1"/>
        <v>-15799</v>
      </c>
      <c r="G28">
        <f t="shared" si="4"/>
        <v>-1.1097199996584095E-2</v>
      </c>
      <c r="I28">
        <f t="shared" si="5"/>
        <v>-1.1097199996584095E-2</v>
      </c>
      <c r="O28">
        <f t="shared" ca="1" si="2"/>
        <v>-7.7832049511876167E-3</v>
      </c>
      <c r="Q28" s="2">
        <f t="shared" si="3"/>
        <v>31984.212800000001</v>
      </c>
    </row>
    <row r="29" spans="1:18" x14ac:dyDescent="0.2">
      <c r="A29" s="30" t="s">
        <v>42</v>
      </c>
      <c r="B29" s="31" t="s">
        <v>45</v>
      </c>
      <c r="C29" s="30">
        <v>47002.886299999998</v>
      </c>
      <c r="D29" s="30" t="s">
        <v>44</v>
      </c>
      <c r="E29">
        <f t="shared" si="0"/>
        <v>-15798.538178658075</v>
      </c>
      <c r="F29">
        <f t="shared" si="1"/>
        <v>-15798.5</v>
      </c>
      <c r="G29">
        <f t="shared" si="4"/>
        <v>-1.3425799996184651E-2</v>
      </c>
      <c r="I29">
        <f t="shared" si="5"/>
        <v>-1.3425799996184651E-2</v>
      </c>
      <c r="O29">
        <f t="shared" ca="1" si="2"/>
        <v>-7.782675142335195E-3</v>
      </c>
      <c r="Q29" s="2">
        <f t="shared" si="3"/>
        <v>31984.386299999998</v>
      </c>
    </row>
    <row r="30" spans="1:18" x14ac:dyDescent="0.2">
      <c r="A30" s="30" t="s">
        <v>42</v>
      </c>
      <c r="B30" s="31" t="s">
        <v>43</v>
      </c>
      <c r="C30" s="30">
        <v>47008.689700000003</v>
      </c>
      <c r="D30" s="30" t="s">
        <v>44</v>
      </c>
      <c r="E30">
        <f t="shared" si="0"/>
        <v>-15782.035175164889</v>
      </c>
      <c r="F30">
        <f t="shared" si="1"/>
        <v>-15782</v>
      </c>
      <c r="G30">
        <f t="shared" si="4"/>
        <v>-1.2369599993689917E-2</v>
      </c>
      <c r="I30">
        <f t="shared" si="5"/>
        <v>-1.2369599993689917E-2</v>
      </c>
      <c r="O30">
        <f t="shared" ca="1" si="2"/>
        <v>-7.7651914502052943E-3</v>
      </c>
      <c r="Q30" s="2">
        <f t="shared" si="3"/>
        <v>31990.189700000003</v>
      </c>
    </row>
    <row r="31" spans="1:18" x14ac:dyDescent="0.2">
      <c r="A31" s="30" t="s">
        <v>42</v>
      </c>
      <c r="B31" s="31" t="s">
        <v>43</v>
      </c>
      <c r="C31" s="30">
        <v>47008.690399999999</v>
      </c>
      <c r="D31" s="30" t="s">
        <v>44</v>
      </c>
      <c r="E31">
        <f t="shared" si="0"/>
        <v>-15782.033184589985</v>
      </c>
      <c r="F31">
        <f t="shared" si="1"/>
        <v>-15782</v>
      </c>
      <c r="G31">
        <f t="shared" si="4"/>
        <v>-1.1669599996821489E-2</v>
      </c>
      <c r="I31">
        <f t="shared" si="5"/>
        <v>-1.1669599996821489E-2</v>
      </c>
      <c r="O31">
        <f t="shared" ca="1" si="2"/>
        <v>-7.7651914502052943E-3</v>
      </c>
      <c r="Q31" s="2">
        <f t="shared" si="3"/>
        <v>31990.190399999999</v>
      </c>
    </row>
    <row r="32" spans="1:18" x14ac:dyDescent="0.2">
      <c r="A32" s="30" t="s">
        <v>42</v>
      </c>
      <c r="B32" s="31" t="s">
        <v>43</v>
      </c>
      <c r="C32" s="30">
        <v>47009.745199999998</v>
      </c>
      <c r="D32" s="30" t="s">
        <v>44</v>
      </c>
      <c r="E32">
        <f t="shared" si="0"/>
        <v>-15779.033672565212</v>
      </c>
      <c r="F32">
        <f t="shared" si="1"/>
        <v>-15779</v>
      </c>
      <c r="G32">
        <f t="shared" si="4"/>
        <v>-1.1841200001072139E-2</v>
      </c>
      <c r="I32">
        <f t="shared" si="5"/>
        <v>-1.1841200001072139E-2</v>
      </c>
      <c r="O32">
        <f t="shared" ca="1" si="2"/>
        <v>-7.7620125970907679E-3</v>
      </c>
      <c r="Q32" s="2">
        <f t="shared" si="3"/>
        <v>31991.245199999998</v>
      </c>
    </row>
    <row r="33" spans="1:23" x14ac:dyDescent="0.2">
      <c r="A33" s="30" t="s">
        <v>42</v>
      </c>
      <c r="B33" s="31" t="s">
        <v>43</v>
      </c>
      <c r="C33" s="30">
        <v>47009.7454</v>
      </c>
      <c r="D33" s="30" t="s">
        <v>44</v>
      </c>
      <c r="E33">
        <f t="shared" si="0"/>
        <v>-15779.033103829517</v>
      </c>
      <c r="F33">
        <f t="shared" si="1"/>
        <v>-15779</v>
      </c>
      <c r="G33">
        <f t="shared" si="4"/>
        <v>-1.1641199998848606E-2</v>
      </c>
      <c r="I33">
        <f t="shared" si="5"/>
        <v>-1.1641199998848606E-2</v>
      </c>
      <c r="O33">
        <f t="shared" ca="1" si="2"/>
        <v>-7.7620125970907679E-3</v>
      </c>
      <c r="Q33" s="2">
        <f t="shared" si="3"/>
        <v>31991.2454</v>
      </c>
    </row>
    <row r="34" spans="1:23" x14ac:dyDescent="0.2">
      <c r="A34" s="30" t="s">
        <v>42</v>
      </c>
      <c r="B34" s="31" t="s">
        <v>43</v>
      </c>
      <c r="C34" s="30">
        <v>47022.757599999997</v>
      </c>
      <c r="D34" s="30" t="s">
        <v>44</v>
      </c>
      <c r="E34">
        <f t="shared" si="0"/>
        <v>-15742.03059115525</v>
      </c>
      <c r="F34">
        <f t="shared" si="1"/>
        <v>-15742</v>
      </c>
      <c r="G34">
        <f t="shared" si="4"/>
        <v>-1.0757600000943057E-2</v>
      </c>
      <c r="I34">
        <f t="shared" si="5"/>
        <v>-1.0757600000943057E-2</v>
      </c>
      <c r="O34">
        <f t="shared" ca="1" si="2"/>
        <v>-7.7228067420116037E-3</v>
      </c>
      <c r="Q34" s="2">
        <f t="shared" si="3"/>
        <v>32004.257599999997</v>
      </c>
    </row>
    <row r="35" spans="1:23" x14ac:dyDescent="0.2">
      <c r="A35" s="30" t="s">
        <v>42</v>
      </c>
      <c r="B35" s="31" t="s">
        <v>43</v>
      </c>
      <c r="C35" s="30">
        <v>47022.758999999998</v>
      </c>
      <c r="D35" s="30" t="s">
        <v>44</v>
      </c>
      <c r="E35">
        <f t="shared" si="0"/>
        <v>-15742.026610005421</v>
      </c>
      <c r="F35">
        <f t="shared" si="1"/>
        <v>-15742</v>
      </c>
      <c r="G35">
        <f t="shared" si="4"/>
        <v>-9.3575999999302439E-3</v>
      </c>
      <c r="I35">
        <f t="shared" si="5"/>
        <v>-9.3575999999302439E-3</v>
      </c>
      <c r="O35">
        <f t="shared" ca="1" si="2"/>
        <v>-7.7228067420116037E-3</v>
      </c>
      <c r="Q35" s="2">
        <f t="shared" si="3"/>
        <v>32004.258999999998</v>
      </c>
    </row>
    <row r="36" spans="1:23" x14ac:dyDescent="0.2">
      <c r="A36" s="30" t="s">
        <v>42</v>
      </c>
      <c r="B36" s="31" t="s">
        <v>45</v>
      </c>
      <c r="C36" s="30">
        <v>47023.635399999999</v>
      </c>
      <c r="D36" s="30" t="s">
        <v>44</v>
      </c>
      <c r="E36">
        <f t="shared" si="0"/>
        <v>-15739.534410215396</v>
      </c>
      <c r="F36">
        <f t="shared" si="1"/>
        <v>-15739.5</v>
      </c>
      <c r="G36">
        <f t="shared" si="4"/>
        <v>-1.2100599997211248E-2</v>
      </c>
      <c r="I36">
        <f t="shared" si="5"/>
        <v>-1.2100599997211248E-2</v>
      </c>
      <c r="O36">
        <f t="shared" ca="1" si="2"/>
        <v>-7.7201576977494954E-3</v>
      </c>
      <c r="Q36" s="2">
        <f t="shared" si="3"/>
        <v>32005.135399999999</v>
      </c>
    </row>
    <row r="37" spans="1:23" x14ac:dyDescent="0.2">
      <c r="A37" s="28" t="s">
        <v>40</v>
      </c>
      <c r="C37" s="10">
        <v>52500.17</v>
      </c>
      <c r="D37" s="10"/>
      <c r="E37">
        <f t="shared" si="0"/>
        <v>-166.03100974471332</v>
      </c>
      <c r="F37">
        <f t="shared" si="1"/>
        <v>-166</v>
      </c>
      <c r="G37">
        <f t="shared" si="4"/>
        <v>-1.0904800001299009E-2</v>
      </c>
      <c r="J37">
        <f>+G37</f>
        <v>-1.0904800001299009E-2</v>
      </c>
      <c r="O37">
        <f t="shared" ca="1" si="2"/>
        <v>8.7817986286126398E-3</v>
      </c>
      <c r="Q37" s="2">
        <f t="shared" si="3"/>
        <v>37481.67</v>
      </c>
      <c r="W37" s="29" t="s">
        <v>41</v>
      </c>
    </row>
    <row r="38" spans="1:23" x14ac:dyDescent="0.2">
      <c r="A38" s="37" t="str">
        <f>$D$7</f>
        <v>VSX</v>
      </c>
      <c r="B38" s="38"/>
      <c r="C38" s="39">
        <f>$C$7</f>
        <v>52558.555999999997</v>
      </c>
      <c r="D38" s="40"/>
      <c r="E38">
        <f t="shared" si="0"/>
        <v>0</v>
      </c>
      <c r="F38">
        <f t="shared" si="1"/>
        <v>0</v>
      </c>
      <c r="G38">
        <f t="shared" si="4"/>
        <v>0</v>
      </c>
      <c r="I38">
        <f>+G38</f>
        <v>0</v>
      </c>
      <c r="O38">
        <f t="shared" ca="1" si="2"/>
        <v>8.9576951676164675E-3</v>
      </c>
      <c r="Q38" s="2">
        <f t="shared" si="3"/>
        <v>37540.055999999997</v>
      </c>
    </row>
    <row r="39" spans="1:23" ht="12" customHeight="1" x14ac:dyDescent="0.2">
      <c r="A39" s="42" t="s">
        <v>50</v>
      </c>
      <c r="B39" s="42" t="s">
        <v>43</v>
      </c>
      <c r="C39" s="43">
        <v>59037.167039460968</v>
      </c>
      <c r="D39" s="44">
        <v>7.2099999999999996E-4</v>
      </c>
      <c r="E39">
        <f t="shared" si="0"/>
        <v>18423.086572551256</v>
      </c>
      <c r="F39">
        <f t="shared" si="1"/>
        <v>18423</v>
      </c>
      <c r="G39">
        <f t="shared" si="4"/>
        <v>3.0443860974628478E-2</v>
      </c>
      <c r="M39">
        <f t="shared" ref="M39:M44" si="6">+G39</f>
        <v>3.0443860974628478E-2</v>
      </c>
      <c r="O39">
        <f t="shared" ca="1" si="2"/>
        <v>2.8479032143926844E-2</v>
      </c>
      <c r="Q39" s="2">
        <f t="shared" si="3"/>
        <v>44018.667039460968</v>
      </c>
      <c r="T39" s="45" t="s">
        <v>49</v>
      </c>
    </row>
    <row r="40" spans="1:23" ht="12" customHeight="1" x14ac:dyDescent="0.2">
      <c r="A40" s="42" t="s">
        <v>50</v>
      </c>
      <c r="B40" s="42" t="s">
        <v>45</v>
      </c>
      <c r="C40" s="43">
        <v>59037.343349475879</v>
      </c>
      <c r="D40" s="44">
        <v>2.0950000000000001E-3</v>
      </c>
      <c r="E40">
        <f t="shared" si="0"/>
        <v>18423.58794154046</v>
      </c>
      <c r="F40">
        <f t="shared" si="1"/>
        <v>18423.5</v>
      </c>
      <c r="G40">
        <f t="shared" si="4"/>
        <v>3.0925275881600101E-2</v>
      </c>
      <c r="M40">
        <f t="shared" si="6"/>
        <v>3.0925275881600101E-2</v>
      </c>
      <c r="O40">
        <f t="shared" ca="1" si="2"/>
        <v>2.8479561952779266E-2</v>
      </c>
      <c r="Q40" s="2">
        <f t="shared" si="3"/>
        <v>44018.843349475879</v>
      </c>
      <c r="T40" s="45" t="s">
        <v>49</v>
      </c>
    </row>
    <row r="41" spans="1:23" ht="12" customHeight="1" x14ac:dyDescent="0.2">
      <c r="A41" s="42" t="s">
        <v>50</v>
      </c>
      <c r="B41" s="42" t="s">
        <v>43</v>
      </c>
      <c r="C41" s="43">
        <v>59047.013640158344</v>
      </c>
      <c r="D41" s="44">
        <v>7.0699999999999995E-4</v>
      </c>
      <c r="E41">
        <f t="shared" si="0"/>
        <v>18451.087138720173</v>
      </c>
      <c r="F41">
        <f t="shared" si="1"/>
        <v>18451</v>
      </c>
      <c r="G41">
        <f t="shared" si="4"/>
        <v>3.0642958343378268E-2</v>
      </c>
      <c r="M41">
        <f t="shared" si="6"/>
        <v>3.0642958343378268E-2</v>
      </c>
      <c r="O41">
        <f t="shared" ca="1" si="2"/>
        <v>2.8508701439662429E-2</v>
      </c>
      <c r="Q41" s="2">
        <f t="shared" si="3"/>
        <v>44028.513640158344</v>
      </c>
      <c r="T41" s="45" t="s">
        <v>49</v>
      </c>
    </row>
    <row r="42" spans="1:23" ht="12" customHeight="1" x14ac:dyDescent="0.2">
      <c r="A42" s="42" t="s">
        <v>50</v>
      </c>
      <c r="B42" s="42" t="s">
        <v>45</v>
      </c>
      <c r="C42" s="43">
        <v>59047.190520165488</v>
      </c>
      <c r="D42" s="44">
        <v>3.7800000000000003E-4</v>
      </c>
      <c r="E42">
        <f t="shared" si="0"/>
        <v>18451.590128584005</v>
      </c>
      <c r="F42">
        <f t="shared" si="1"/>
        <v>18451.5</v>
      </c>
      <c r="G42">
        <f t="shared" si="4"/>
        <v>3.1694365490693599E-2</v>
      </c>
      <c r="M42">
        <f t="shared" si="6"/>
        <v>3.1694365490693599E-2</v>
      </c>
      <c r="O42">
        <f t="shared" ca="1" si="2"/>
        <v>2.8509231248514851E-2</v>
      </c>
      <c r="Q42" s="2">
        <f t="shared" si="3"/>
        <v>44028.690520165488</v>
      </c>
      <c r="T42" s="45" t="s">
        <v>49</v>
      </c>
    </row>
    <row r="43" spans="1:23" ht="12" customHeight="1" x14ac:dyDescent="0.2">
      <c r="A43" s="42" t="s">
        <v>50</v>
      </c>
      <c r="B43" s="42" t="s">
        <v>43</v>
      </c>
      <c r="C43" s="43">
        <v>59059.321880915202</v>
      </c>
      <c r="D43" s="44">
        <v>1.031E-3</v>
      </c>
      <c r="E43">
        <f t="shared" si="0"/>
        <v>18486.087817667903</v>
      </c>
      <c r="F43">
        <f t="shared" si="1"/>
        <v>18486</v>
      </c>
      <c r="G43">
        <f t="shared" si="4"/>
        <v>3.0881715203577187E-2</v>
      </c>
      <c r="M43">
        <f t="shared" si="6"/>
        <v>3.0881715203577187E-2</v>
      </c>
      <c r="O43">
        <f t="shared" ca="1" si="2"/>
        <v>2.854578805933191E-2</v>
      </c>
      <c r="Q43" s="2">
        <f t="shared" si="3"/>
        <v>44040.821880915202</v>
      </c>
      <c r="T43" s="45" t="s">
        <v>49</v>
      </c>
    </row>
    <row r="44" spans="1:23" ht="12" customHeight="1" x14ac:dyDescent="0.2">
      <c r="A44" s="42" t="s">
        <v>50</v>
      </c>
      <c r="B44" s="42" t="s">
        <v>45</v>
      </c>
      <c r="C44" s="43">
        <v>59059.498440924566</v>
      </c>
      <c r="D44" s="44">
        <v>3.15E-3</v>
      </c>
      <c r="E44">
        <f t="shared" si="0"/>
        <v>18486.589897560945</v>
      </c>
      <c r="F44">
        <f t="shared" si="1"/>
        <v>18486.5</v>
      </c>
      <c r="G44">
        <f t="shared" si="4"/>
        <v>3.1613124570867512E-2</v>
      </c>
      <c r="M44">
        <f t="shared" si="6"/>
        <v>3.1613124570867512E-2</v>
      </c>
      <c r="O44">
        <f t="shared" ca="1" si="2"/>
        <v>2.8546317868184332E-2</v>
      </c>
      <c r="Q44" s="2">
        <f t="shared" si="3"/>
        <v>44040.998440924566</v>
      </c>
      <c r="T44" s="45" t="s">
        <v>49</v>
      </c>
    </row>
    <row r="45" spans="1:23" ht="12" customHeight="1" x14ac:dyDescent="0.2">
      <c r="A45" s="32" t="s">
        <v>46</v>
      </c>
      <c r="B45" s="33" t="s">
        <v>43</v>
      </c>
      <c r="C45" s="34">
        <v>59063.015549999996</v>
      </c>
      <c r="D45" s="34">
        <v>6.0999999999999997E-4</v>
      </c>
      <c r="E45">
        <f t="shared" si="0"/>
        <v>18496.591424830771</v>
      </c>
      <c r="F45">
        <f t="shared" si="1"/>
        <v>18496.5</v>
      </c>
      <c r="G45">
        <f t="shared" si="4"/>
        <v>3.2150200000614859E-2</v>
      </c>
      <c r="L45">
        <v>4.3055000001913868E-2</v>
      </c>
      <c r="O45">
        <f t="shared" ca="1" si="2"/>
        <v>2.8556914045232754E-2</v>
      </c>
      <c r="Q45" s="2">
        <f t="shared" si="3"/>
        <v>44044.515549999996</v>
      </c>
    </row>
    <row r="46" spans="1:23" x14ac:dyDescent="0.2">
      <c r="A46" s="32" t="s">
        <v>46</v>
      </c>
      <c r="B46" s="33" t="s">
        <v>45</v>
      </c>
      <c r="C46" s="34">
        <v>59063.190240000004</v>
      </c>
      <c r="D46" s="34">
        <v>5.9999999999999995E-4</v>
      </c>
      <c r="E46">
        <f t="shared" si="0"/>
        <v>18497.088187018511</v>
      </c>
      <c r="F46">
        <f t="shared" si="1"/>
        <v>18497</v>
      </c>
      <c r="G46">
        <f t="shared" si="4"/>
        <v>3.1011600003694184E-2</v>
      </c>
      <c r="L46">
        <v>4.1916400004993193E-2</v>
      </c>
      <c r="O46">
        <f t="shared" ca="1" si="2"/>
        <v>2.8557443854085176E-2</v>
      </c>
      <c r="Q46" s="2">
        <f t="shared" si="3"/>
        <v>44044.690240000004</v>
      </c>
    </row>
    <row r="47" spans="1:23" x14ac:dyDescent="0.2">
      <c r="A47" s="32" t="s">
        <v>46</v>
      </c>
      <c r="B47" s="33" t="s">
        <v>45</v>
      </c>
      <c r="C47" s="34">
        <v>59109.961889999999</v>
      </c>
      <c r="D47" s="34">
        <v>9.1E-4</v>
      </c>
      <c r="E47">
        <f t="shared" si="0"/>
        <v>18630.091720004599</v>
      </c>
      <c r="F47">
        <f t="shared" si="1"/>
        <v>18630</v>
      </c>
      <c r="G47">
        <f t="shared" si="4"/>
        <v>3.2253999997919891E-2</v>
      </c>
      <c r="L47">
        <v>4.31587999992189E-2</v>
      </c>
      <c r="O47">
        <f t="shared" ca="1" si="2"/>
        <v>2.8698373008829207E-2</v>
      </c>
      <c r="Q47" s="2">
        <f t="shared" si="3"/>
        <v>44091.461889999999</v>
      </c>
    </row>
    <row r="48" spans="1:23" x14ac:dyDescent="0.2">
      <c r="A48" s="32" t="s">
        <v>46</v>
      </c>
      <c r="B48" s="33" t="s">
        <v>45</v>
      </c>
      <c r="C48" s="34">
        <v>59109.962240000001</v>
      </c>
      <c r="D48" s="34">
        <v>1E-3</v>
      </c>
      <c r="E48">
        <f t="shared" si="0"/>
        <v>18630.092715292063</v>
      </c>
      <c r="F48">
        <f t="shared" si="1"/>
        <v>18630</v>
      </c>
      <c r="G48">
        <f t="shared" si="4"/>
        <v>3.2603999999992084E-2</v>
      </c>
      <c r="L48">
        <v>4.3508800001291092E-2</v>
      </c>
      <c r="O48">
        <f t="shared" ca="1" si="2"/>
        <v>2.8698373008829207E-2</v>
      </c>
      <c r="Q48" s="2">
        <f t="shared" si="3"/>
        <v>44091.462240000001</v>
      </c>
    </row>
    <row r="49" spans="1:20" x14ac:dyDescent="0.2">
      <c r="A49" s="32" t="s">
        <v>46</v>
      </c>
      <c r="B49" s="33" t="s">
        <v>43</v>
      </c>
      <c r="C49" s="34">
        <v>59110.137649999997</v>
      </c>
      <c r="D49" s="34">
        <v>1.1999999999999999E-3</v>
      </c>
      <c r="E49">
        <f t="shared" si="0"/>
        <v>18630.591524928255</v>
      </c>
      <c r="F49">
        <f t="shared" si="1"/>
        <v>18630.5</v>
      </c>
      <c r="G49">
        <f t="shared" si="4"/>
        <v>3.2185399999434594E-2</v>
      </c>
      <c r="L49">
        <v>4.3090200000733603E-2</v>
      </c>
      <c r="O49">
        <f t="shared" ca="1" si="2"/>
        <v>2.8698902817681629E-2</v>
      </c>
      <c r="Q49" s="2">
        <f t="shared" si="3"/>
        <v>44091.637649999997</v>
      </c>
    </row>
    <row r="50" spans="1:20" ht="12.75" customHeight="1" x14ac:dyDescent="0.2">
      <c r="A50" s="32" t="s">
        <v>46</v>
      </c>
      <c r="B50" s="33" t="s">
        <v>43</v>
      </c>
      <c r="C50" s="34">
        <v>59110.138200000001</v>
      </c>
      <c r="D50" s="34">
        <v>1.25E-3</v>
      </c>
      <c r="E50">
        <f t="shared" si="0"/>
        <v>18630.593088951413</v>
      </c>
      <c r="F50">
        <f t="shared" si="1"/>
        <v>18630.5</v>
      </c>
      <c r="G50">
        <f t="shared" si="4"/>
        <v>3.2735400003730319E-2</v>
      </c>
      <c r="L50">
        <v>4.3640200005029328E-2</v>
      </c>
      <c r="O50">
        <f t="shared" ca="1" si="2"/>
        <v>2.8698902817681629E-2</v>
      </c>
      <c r="Q50" s="2">
        <f t="shared" si="3"/>
        <v>44091.638200000001</v>
      </c>
    </row>
    <row r="51" spans="1:20" ht="12.75" customHeight="1" x14ac:dyDescent="0.25">
      <c r="A51" s="35" t="s">
        <v>47</v>
      </c>
      <c r="B51" s="36" t="s">
        <v>43</v>
      </c>
      <c r="C51" s="41">
        <v>60135.050119000021</v>
      </c>
      <c r="D51" s="41">
        <v>5.9999999999999995E-4</v>
      </c>
      <c r="E51">
        <f t="shared" si="0"/>
        <v>21545.113021999903</v>
      </c>
      <c r="F51">
        <f t="shared" si="1"/>
        <v>21545</v>
      </c>
      <c r="G51">
        <f t="shared" si="4"/>
        <v>3.9745000023685861E-2</v>
      </c>
      <c r="L51" s="46">
        <f>+G51</f>
        <v>3.9745000023685861E-2</v>
      </c>
      <c r="O51">
        <f t="shared" ca="1" si="2"/>
        <v>3.1787158618444618E-2</v>
      </c>
      <c r="Q51" s="2">
        <f t="shared" si="3"/>
        <v>45116.550119000021</v>
      </c>
      <c r="T51" s="45" t="s">
        <v>49</v>
      </c>
    </row>
    <row r="52" spans="1:20" x14ac:dyDescent="0.2">
      <c r="C52" s="10"/>
      <c r="D52" s="10"/>
    </row>
    <row r="53" spans="1:20" x14ac:dyDescent="0.2">
      <c r="C53" s="10"/>
      <c r="D53" s="10"/>
    </row>
    <row r="54" spans="1:20" x14ac:dyDescent="0.2">
      <c r="C54" s="10"/>
      <c r="D54" s="10"/>
    </row>
    <row r="55" spans="1:20" x14ac:dyDescent="0.2">
      <c r="C55" s="10"/>
      <c r="D55" s="10"/>
    </row>
    <row r="56" spans="1:20" x14ac:dyDescent="0.2">
      <c r="C56" s="10"/>
      <c r="D56" s="10"/>
    </row>
    <row r="57" spans="1:20" x14ac:dyDescent="0.2">
      <c r="C57" s="10"/>
      <c r="D57" s="10"/>
    </row>
    <row r="58" spans="1:20" x14ac:dyDescent="0.2">
      <c r="C58" s="10"/>
      <c r="D58" s="10"/>
    </row>
    <row r="59" spans="1:20" x14ac:dyDescent="0.2">
      <c r="C59" s="10"/>
      <c r="D59" s="10"/>
    </row>
    <row r="60" spans="1:20" x14ac:dyDescent="0.2">
      <c r="C60" s="10"/>
      <c r="D60" s="10"/>
    </row>
    <row r="61" spans="1:20" x14ac:dyDescent="0.2">
      <c r="C61" s="10"/>
      <c r="D61" s="10"/>
    </row>
    <row r="62" spans="1:20" x14ac:dyDescent="0.2">
      <c r="C62" s="10"/>
      <c r="D62" s="10"/>
    </row>
    <row r="63" spans="1:20" x14ac:dyDescent="0.2">
      <c r="C63" s="10"/>
      <c r="D63" s="10"/>
    </row>
    <row r="64" spans="1:20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</sheetData>
  <sortState xmlns:xlrd2="http://schemas.microsoft.com/office/spreadsheetml/2017/richdata2" ref="A21:Y53">
    <sortCondition ref="C21:C53"/>
  </sortState>
  <phoneticPr fontId="6" type="noConversion"/>
  <pageMargins left="0.75" right="0.75" top="1" bottom="1" header="0.5" footer="0.5"/>
  <pageSetup paperSize="9" orientation="portrait" horizontalDpi="0" verticalDpi="0" r:id="rId1"/>
  <headerFooter alignWithMargins="0"/>
  <ignoredErrors>
    <ignoredError sqref="A38 C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2024-07-29T05:42:46Z</dcterms:modified>
</cp:coreProperties>
</file>