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216559-D505-4DB8-8A1C-51D7F2815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C26" i="1"/>
  <c r="C17" i="1" s="1"/>
  <c r="A26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2" i="1"/>
  <c r="F42" i="1" s="1"/>
  <c r="G42" i="1" s="1"/>
  <c r="J42" i="1" s="1"/>
  <c r="Q42" i="1"/>
  <c r="E41" i="1"/>
  <c r="F41" i="1" s="1"/>
  <c r="G41" i="1" s="1"/>
  <c r="J41" i="1" s="1"/>
  <c r="Q41" i="1"/>
  <c r="E22" i="1"/>
  <c r="F22" i="1" s="1"/>
  <c r="G22" i="1" s="1"/>
  <c r="H22" i="1" s="1"/>
  <c r="E27" i="1"/>
  <c r="F27" i="1" s="1"/>
  <c r="G27" i="1" s="1"/>
  <c r="H27" i="1" s="1"/>
  <c r="E28" i="1"/>
  <c r="F28" i="1" s="1"/>
  <c r="G28" i="1" s="1"/>
  <c r="H28" i="1" s="1"/>
  <c r="E33" i="1"/>
  <c r="F33" i="1" s="1"/>
  <c r="G33" i="1" s="1"/>
  <c r="H33" i="1" s="1"/>
  <c r="E23" i="1"/>
  <c r="F23" i="1" s="1"/>
  <c r="G23" i="1" s="1"/>
  <c r="H23" i="1" s="1"/>
  <c r="E24" i="1"/>
  <c r="F24" i="1" s="1"/>
  <c r="G24" i="1" s="1"/>
  <c r="H24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G11" i="1"/>
  <c r="F11" i="1"/>
  <c r="Q25" i="1"/>
  <c r="Q27" i="1"/>
  <c r="Q28" i="1"/>
  <c r="Q32" i="1"/>
  <c r="Q33" i="1"/>
  <c r="Q34" i="1"/>
  <c r="Q31" i="1"/>
  <c r="Q30" i="1"/>
  <c r="Q29" i="1"/>
  <c r="Q22" i="1"/>
  <c r="Q23" i="1"/>
  <c r="Q24" i="1"/>
  <c r="F14" i="1"/>
  <c r="F15" i="1" s="1"/>
  <c r="Q21" i="1"/>
  <c r="E21" i="1"/>
  <c r="F21" i="1" s="1"/>
  <c r="G21" i="1" s="1"/>
  <c r="H21" i="1" s="1"/>
  <c r="E32" i="1"/>
  <c r="F32" i="1" s="1"/>
  <c r="G32" i="1" s="1"/>
  <c r="H32" i="1" s="1"/>
  <c r="E34" i="1"/>
  <c r="F34" i="1"/>
  <c r="G34" i="1" s="1"/>
  <c r="H34" i="1" s="1"/>
  <c r="E25" i="1"/>
  <c r="F25" i="1"/>
  <c r="G25" i="1" s="1"/>
  <c r="H25" i="1" s="1"/>
  <c r="C11" i="1"/>
  <c r="C12" i="1" l="1"/>
  <c r="O21" i="1" l="1"/>
  <c r="O23" i="1"/>
  <c r="O36" i="1"/>
  <c r="O28" i="1"/>
  <c r="O33" i="1"/>
  <c r="O22" i="1"/>
  <c r="O31" i="1"/>
  <c r="C16" i="1"/>
  <c r="D18" i="1" s="1"/>
  <c r="O25" i="1"/>
  <c r="O37" i="1"/>
  <c r="O42" i="1"/>
  <c r="O35" i="1"/>
  <c r="O39" i="1"/>
  <c r="O32" i="1"/>
  <c r="O38" i="1"/>
  <c r="O24" i="1"/>
  <c r="O27" i="1"/>
  <c r="O41" i="1"/>
  <c r="O34" i="1"/>
  <c r="O40" i="1"/>
  <c r="C15" i="1"/>
  <c r="O26" i="1"/>
  <c r="O30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<sst xmlns="http://schemas.openxmlformats.org/spreadsheetml/2006/main" count="97" uniqueCount="55">
  <si>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</si>
  <si>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</si>
  <si>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</si>
  <si>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</si>
  <si>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</si>
  <si>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</si>
  <si>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</si>
  <si>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</si>
  <si>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</si>
  <si>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</si>
  <si>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</si>
  <si>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</si>
  <si>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</si>
  <si>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</si>
  <si>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</si>
  <si>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</si>
  <si>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</si>
  <si>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</si>
  <si>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</si>
  <si>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</si>
  <si>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</si>
  <si>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</si>
  <si>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</si>
  <si>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</si>
  <si>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</si>
  <si>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</si>
  <si>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</si>
  <si>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</si>
  <si>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</si>
  <si>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</si>
  <si>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</si>
  <si>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</si>
  <si>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</si>
  <si>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</si>
  <si>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</si>
  <si>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</si>
  <si>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</si>
  <si>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KZ Pav / GSC 9325-1020</t>
  </si>
  <si>
    <t>OEJV 0130</t>
  </si>
  <si>
    <t>I</t>
  </si>
  <si>
    <t>EA/SD</t>
  </si>
  <si>
    <t>II</t>
  </si>
  <si>
    <t>OEJV 0168</t>
  </si>
  <si>
    <t>BMGA</t>
  </si>
  <si>
    <t>VSS SEB Gp</t>
  </si>
  <si>
    <t>TESS/PNC/RAA</t>
  </si>
  <si>
    <t>CCD</t>
  </si>
  <si>
    <t>TESS</t>
  </si>
  <si>
    <t xml:space="preserve">Mag </t>
  </si>
  <si>
    <t>7.71-9.3</t>
  </si>
  <si>
    <t>Next ToM-P</t>
  </si>
  <si>
    <t>Next ToM-S</t>
  </si>
  <si>
    <t>VSX</t>
  </si>
  <si>
    <t>S2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</si>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</sst>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0" xfId="0" applyFont="1" applyAlignment="1"/>
    <xf numFmtId="167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/>
    <xf numFmtId="0" fontId="0" fillId="24" borderId="11" xfId="0" applyFill="1" applyBorder="1" applyAlignment="1">
      <alignment horizontal="right" vertical="center"/>
    </xf>
    <xf numFmtId="0" fontId="0" fillId="24" borderId="12" xfId="0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31" fillId="0" borderId="14" xfId="0" applyNumberFormat="1" applyFont="1" applyBorder="1">
      <alignment vertical="top"/>
    </xf>
    <xf numFmtId="22" fontId="31" fillId="0" borderId="15" xfId="0" applyNumberFormat="1" applyFont="1" applyBorder="1" applyAlignment="1"/>
    <xf numFmtId="0" fontId="32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Pav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-2.2874000002047978E-2</c:v>
                </c:pt>
                <c:pt idx="1">
                  <c:v>-1.2040000001434237E-3</c:v>
                </c:pt>
                <c:pt idx="2">
                  <c:v>-8.1999998656101525E-5</c:v>
                </c:pt>
                <c:pt idx="3">
                  <c:v>-8.8599999435245991E-4</c:v>
                </c:pt>
                <c:pt idx="4">
                  <c:v>-2.8000000020256266E-3</c:v>
                </c:pt>
                <c:pt idx="6">
                  <c:v>-1.2819999974453822E-3</c:v>
                </c:pt>
                <c:pt idx="7">
                  <c:v>-1.2249999999767169E-3</c:v>
                </c:pt>
                <c:pt idx="8">
                  <c:v>-1.4099999971222132E-3</c:v>
                </c:pt>
                <c:pt idx="9">
                  <c:v>-1.3600000020232983E-3</c:v>
                </c:pt>
                <c:pt idx="10">
                  <c:v>-7.6999999873805791E-4</c:v>
                </c:pt>
                <c:pt idx="11">
                  <c:v>-1.2490000008256175E-3</c:v>
                </c:pt>
                <c:pt idx="12">
                  <c:v>-1.2560000031953678E-3</c:v>
                </c:pt>
                <c:pt idx="13">
                  <c:v>2.7799999952549115E-4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F-4087-B3F7-54D8E1ECA5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F-4087-B3F7-54D8E1ECA5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">
                  <c:v>0</c:v>
                </c:pt>
                <c:pt idx="20">
                  <c:v>-6.9829998392378911E-3</c:v>
                </c:pt>
                <c:pt idx="21">
                  <c:v>-8.2389999806764536E-3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F-4087-B3F7-54D8E1ECA5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4">
                  <c:v>-3.6500534988590516E-3</c:v>
                </c:pt>
                <c:pt idx="15">
                  <c:v>-2.889059716835618E-3</c:v>
                </c:pt>
                <c:pt idx="16">
                  <c:v>-3.7922037518001162E-3</c:v>
                </c:pt>
                <c:pt idx="17">
                  <c:v>-3.5512162576196715E-3</c:v>
                </c:pt>
                <c:pt idx="18">
                  <c:v>-3.8460545620182529E-3</c:v>
                </c:pt>
                <c:pt idx="19">
                  <c:v>-3.4750372069538571E-3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F-4087-B3F7-54D8E1ECA5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F-4087-B3F7-54D8E1ECA5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F-4087-B3F7-54D8E1ECA5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F-4087-B3F7-54D8E1ECA5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-1.4900819307712622E-2</c:v>
                </c:pt>
                <c:pt idx="1">
                  <c:v>-4.684520672030023E-3</c:v>
                </c:pt>
                <c:pt idx="2">
                  <c:v>-4.6836349937781213E-3</c:v>
                </c:pt>
                <c:pt idx="3">
                  <c:v>-4.6676927852438961E-3</c:v>
                </c:pt>
                <c:pt idx="4">
                  <c:v>-4.3019076672086197E-3</c:v>
                </c:pt>
                <c:pt idx="5">
                  <c:v>-4.3019076672086197E-3</c:v>
                </c:pt>
                <c:pt idx="6">
                  <c:v>-4.2850797804224929E-3</c:v>
                </c:pt>
                <c:pt idx="7">
                  <c:v>-3.958707344596829E-3</c:v>
                </c:pt>
                <c:pt idx="8">
                  <c:v>-3.3630887201931406E-3</c:v>
                </c:pt>
                <c:pt idx="9">
                  <c:v>-3.3630887201931406E-3</c:v>
                </c:pt>
                <c:pt idx="10">
                  <c:v>-3.3630887201931406E-3</c:v>
                </c:pt>
                <c:pt idx="11">
                  <c:v>-2.9330919288950126E-3</c:v>
                </c:pt>
                <c:pt idx="12">
                  <c:v>-2.9273350202576537E-3</c:v>
                </c:pt>
                <c:pt idx="13">
                  <c:v>-2.3100172786823811E-3</c:v>
                </c:pt>
                <c:pt idx="14">
                  <c:v>-1.2817448282248607E-3</c:v>
                </c:pt>
                <c:pt idx="15">
                  <c:v>-1.2813019890989103E-3</c:v>
                </c:pt>
                <c:pt idx="16">
                  <c:v>-1.2737737239577485E-3</c:v>
                </c:pt>
                <c:pt idx="17">
                  <c:v>-1.2733308848317977E-3</c:v>
                </c:pt>
                <c:pt idx="18">
                  <c:v>-1.2622599066830303E-3</c:v>
                </c:pt>
                <c:pt idx="19">
                  <c:v>-1.2618170675570794E-3</c:v>
                </c:pt>
                <c:pt idx="20">
                  <c:v>-6.1217206978740569E-4</c:v>
                </c:pt>
                <c:pt idx="21">
                  <c:v>-2.552437342711435E-4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0F-4087-B3F7-54D8E1EC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83712"/>
        <c:axId val="1"/>
      </c:scatterChart>
      <c:valAx>
        <c:axId val="92918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48120300751879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Pav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-2.2874000002047978E-2</c:v>
                </c:pt>
                <c:pt idx="1">
                  <c:v>-1.2040000001434237E-3</c:v>
                </c:pt>
                <c:pt idx="2">
                  <c:v>-8.1999998656101525E-5</c:v>
                </c:pt>
                <c:pt idx="3">
                  <c:v>-8.8599999435245991E-4</c:v>
                </c:pt>
                <c:pt idx="4">
                  <c:v>-2.8000000020256266E-3</c:v>
                </c:pt>
                <c:pt idx="6">
                  <c:v>-1.2819999974453822E-3</c:v>
                </c:pt>
                <c:pt idx="7">
                  <c:v>-1.2249999999767169E-3</c:v>
                </c:pt>
                <c:pt idx="8">
                  <c:v>-1.4099999971222132E-3</c:v>
                </c:pt>
                <c:pt idx="9">
                  <c:v>-1.3600000020232983E-3</c:v>
                </c:pt>
                <c:pt idx="10">
                  <c:v>-7.6999999873805791E-4</c:v>
                </c:pt>
                <c:pt idx="11">
                  <c:v>-1.2490000008256175E-3</c:v>
                </c:pt>
                <c:pt idx="12">
                  <c:v>-1.2560000031953678E-3</c:v>
                </c:pt>
                <c:pt idx="13">
                  <c:v>2.7799999952549115E-4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6-47EF-B8C8-09465FB0D33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6-47EF-B8C8-09465FB0D3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">
                  <c:v>0</c:v>
                </c:pt>
                <c:pt idx="20">
                  <c:v>-6.9829998392378911E-3</c:v>
                </c:pt>
                <c:pt idx="21">
                  <c:v>-8.2389999806764536E-3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6-47EF-B8C8-09465FB0D3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4">
                  <c:v>-3.6500534988590516E-3</c:v>
                </c:pt>
                <c:pt idx="15">
                  <c:v>-2.889059716835618E-3</c:v>
                </c:pt>
                <c:pt idx="16">
                  <c:v>-3.7922037518001162E-3</c:v>
                </c:pt>
                <c:pt idx="17">
                  <c:v>-3.5512162576196715E-3</c:v>
                </c:pt>
                <c:pt idx="18">
                  <c:v>-3.8460545620182529E-3</c:v>
                </c:pt>
                <c:pt idx="19">
                  <c:v>-3.4750372069538571E-3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C6-47EF-B8C8-09465FB0D3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C6-47EF-B8C8-09465FB0D3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C6-47EF-B8C8-09465FB0D3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6">
                    <c:v>1.6000000000000001E-3</c:v>
                  </c:pt>
                  <c:pt idx="7">
                    <c:v>1.9E-3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1.1000000000000001E-3</c:v>
                  </c:pt>
                  <c:pt idx="14">
                    <c:v>1.242E-3</c:v>
                  </c:pt>
                  <c:pt idx="15">
                    <c:v>5.71E-4</c:v>
                  </c:pt>
                  <c:pt idx="16">
                    <c:v>1.3010000000000001E-3</c:v>
                  </c:pt>
                  <c:pt idx="17">
                    <c:v>6.9999999999999999E-4</c:v>
                  </c:pt>
                  <c:pt idx="18">
                    <c:v>1.335E-3</c:v>
                  </c:pt>
                  <c:pt idx="19">
                    <c:v>4.6799999999999999E-4</c:v>
                  </c:pt>
                  <c:pt idx="20">
                    <c:v>9.9500000000000001E-4</c:v>
                  </c:pt>
                  <c:pt idx="21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C6-47EF-B8C8-09465FB0D3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-11967</c:v>
                </c:pt>
                <c:pt idx="1">
                  <c:v>-432</c:v>
                </c:pt>
                <c:pt idx="2">
                  <c:v>-431</c:v>
                </c:pt>
                <c:pt idx="3">
                  <c:v>-413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387.5</c:v>
                </c:pt>
                <c:pt idx="8">
                  <c:v>1060</c:v>
                </c:pt>
                <c:pt idx="9">
                  <c:v>1060</c:v>
                </c:pt>
                <c:pt idx="10">
                  <c:v>1060</c:v>
                </c:pt>
                <c:pt idx="11">
                  <c:v>1545.5</c:v>
                </c:pt>
                <c:pt idx="12">
                  <c:v>1552</c:v>
                </c:pt>
                <c:pt idx="13">
                  <c:v>2249</c:v>
                </c:pt>
                <c:pt idx="14">
                  <c:v>3410</c:v>
                </c:pt>
                <c:pt idx="15">
                  <c:v>3410.5</c:v>
                </c:pt>
                <c:pt idx="16">
                  <c:v>3419</c:v>
                </c:pt>
                <c:pt idx="17">
                  <c:v>3419.5</c:v>
                </c:pt>
                <c:pt idx="18">
                  <c:v>3432</c:v>
                </c:pt>
                <c:pt idx="19">
                  <c:v>3432.5</c:v>
                </c:pt>
                <c:pt idx="20">
                  <c:v>4166</c:v>
                </c:pt>
                <c:pt idx="21">
                  <c:v>4569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-1.4900819307712622E-2</c:v>
                </c:pt>
                <c:pt idx="1">
                  <c:v>-4.684520672030023E-3</c:v>
                </c:pt>
                <c:pt idx="2">
                  <c:v>-4.6836349937781213E-3</c:v>
                </c:pt>
                <c:pt idx="3">
                  <c:v>-4.6676927852438961E-3</c:v>
                </c:pt>
                <c:pt idx="4">
                  <c:v>-4.3019076672086197E-3</c:v>
                </c:pt>
                <c:pt idx="5">
                  <c:v>-4.3019076672086197E-3</c:v>
                </c:pt>
                <c:pt idx="6">
                  <c:v>-4.2850797804224929E-3</c:v>
                </c:pt>
                <c:pt idx="7">
                  <c:v>-3.958707344596829E-3</c:v>
                </c:pt>
                <c:pt idx="8">
                  <c:v>-3.3630887201931406E-3</c:v>
                </c:pt>
                <c:pt idx="9">
                  <c:v>-3.3630887201931406E-3</c:v>
                </c:pt>
                <c:pt idx="10">
                  <c:v>-3.3630887201931406E-3</c:v>
                </c:pt>
                <c:pt idx="11">
                  <c:v>-2.9330919288950126E-3</c:v>
                </c:pt>
                <c:pt idx="12">
                  <c:v>-2.9273350202576537E-3</c:v>
                </c:pt>
                <c:pt idx="13">
                  <c:v>-2.3100172786823811E-3</c:v>
                </c:pt>
                <c:pt idx="14">
                  <c:v>-1.2817448282248607E-3</c:v>
                </c:pt>
                <c:pt idx="15">
                  <c:v>-1.2813019890989103E-3</c:v>
                </c:pt>
                <c:pt idx="16">
                  <c:v>-1.2737737239577485E-3</c:v>
                </c:pt>
                <c:pt idx="17">
                  <c:v>-1.2733308848317977E-3</c:v>
                </c:pt>
                <c:pt idx="18">
                  <c:v>-1.2622599066830303E-3</c:v>
                </c:pt>
                <c:pt idx="19">
                  <c:v>-1.2618170675570794E-3</c:v>
                </c:pt>
                <c:pt idx="20">
                  <c:v>-6.1217206978740569E-4</c:v>
                </c:pt>
                <c:pt idx="21">
                  <c:v>-2.552437342711435E-4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C6-47EF-B8C8-09465FB0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83712"/>
        <c:axId val="1"/>
      </c:scatterChart>
      <c:valAx>
        <c:axId val="929183712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48120300751879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2E21E7-1034-CFD0-EF48-CBF2D1B7A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95250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088FC70-19A3-4224-A2E2-8C294B161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28515625" customWidth="1"/>
    <col min="4" max="4" width="9.42578125" customWidth="1"/>
    <col min="5" max="5" width="15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0" ht="20.25" x14ac:dyDescent="0.3">
      <c r="A1" s="1" t="s">
        <v>37</v>
      </c>
      <c r="T1" s="35"/>
    </row>
    <row r="2" spans="1:20" ht="12.95" customHeight="1" x14ac:dyDescent="0.2">
      <c r="A2" t="s">
        <v>25</v>
      </c>
      <c r="B2" s="24" t="s">
        <v>40</v>
      </c>
      <c r="D2" s="2"/>
      <c r="T2" s="35"/>
    </row>
    <row r="3" spans="1:20" ht="12.95" customHeight="1" thickBot="1" x14ac:dyDescent="0.25">
      <c r="T3" s="35"/>
    </row>
    <row r="4" spans="1:20" ht="12.95" customHeight="1" thickTop="1" thickBot="1" x14ac:dyDescent="0.25">
      <c r="A4" s="4" t="s">
        <v>1</v>
      </c>
      <c r="C4" s="6">
        <v>44431.7546</v>
      </c>
      <c r="D4" s="7">
        <v>0.94987679999999997</v>
      </c>
    </row>
    <row r="5" spans="1:20" ht="12.95" customHeight="1" x14ac:dyDescent="0.2"/>
    <row r="6" spans="1:20" ht="12.95" customHeight="1" x14ac:dyDescent="0.2">
      <c r="A6" s="4" t="s">
        <v>2</v>
      </c>
    </row>
    <row r="7" spans="1:20" ht="12.95" customHeight="1" x14ac:dyDescent="0.2">
      <c r="A7" t="s">
        <v>3</v>
      </c>
      <c r="C7">
        <v>55798.967499999999</v>
      </c>
      <c r="D7" s="35" t="s">
        <v>52</v>
      </c>
      <c r="E7">
        <v>44431.7546</v>
      </c>
    </row>
    <row r="8" spans="1:20" ht="12.95" customHeight="1" x14ac:dyDescent="0.2">
      <c r="A8" t="s">
        <v>4</v>
      </c>
      <c r="C8">
        <v>0.949878</v>
      </c>
      <c r="D8" s="35" t="s">
        <v>52</v>
      </c>
      <c r="E8">
        <v>0.94987679999999997</v>
      </c>
    </row>
    <row r="9" spans="1:20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20" ht="12.95" customHeight="1" thickBot="1" x14ac:dyDescent="0.25">
      <c r="A10" s="10"/>
      <c r="B10" s="10"/>
      <c r="C10" s="3" t="s">
        <v>21</v>
      </c>
      <c r="D10" s="3" t="s">
        <v>22</v>
      </c>
      <c r="E10" s="10"/>
    </row>
    <row r="11" spans="1:20" ht="12.95" customHeight="1" x14ac:dyDescent="0.2">
      <c r="A11" s="10" t="s">
        <v>17</v>
      </c>
      <c r="B11" s="10"/>
      <c r="C11" s="19">
        <f ca="1">INTERCEPT(INDIRECT($G$11):G989,INDIRECT($F$11):F989)</f>
        <v>-4.3019076672086197E-3</v>
      </c>
      <c r="D11" s="2"/>
      <c r="E11" s="10"/>
      <c r="F11" s="20" t="str">
        <f>"F"&amp;E19</f>
        <v>F21</v>
      </c>
      <c r="G11" s="21" t="str">
        <f>"G"&amp;E19</f>
        <v>G21</v>
      </c>
    </row>
    <row r="12" spans="1:20" ht="12.95" customHeight="1" x14ac:dyDescent="0.2">
      <c r="A12" s="10" t="s">
        <v>18</v>
      </c>
      <c r="B12" s="10"/>
      <c r="C12" s="19">
        <f ca="1">SLOPE(INDIRECT($G$11):G989,INDIRECT($F$11):F989)</f>
        <v>8.8567825190139556E-7</v>
      </c>
      <c r="D12" s="2"/>
      <c r="E12" s="42" t="s">
        <v>48</v>
      </c>
      <c r="F12" s="43" t="s">
        <v>49</v>
      </c>
    </row>
    <row r="13" spans="1:20" ht="12.95" customHeight="1" x14ac:dyDescent="0.2">
      <c r="A13" s="10" t="s">
        <v>20</v>
      </c>
      <c r="B13" s="10"/>
      <c r="C13" s="2" t="s">
        <v>15</v>
      </c>
      <c r="E13" s="44" t="s">
        <v>34</v>
      </c>
      <c r="F13" s="45">
        <v>1</v>
      </c>
    </row>
    <row r="14" spans="1:20" ht="12.95" customHeight="1" x14ac:dyDescent="0.2">
      <c r="A14" s="10"/>
      <c r="B14" s="10"/>
      <c r="C14" s="10"/>
      <c r="E14" s="44" t="s">
        <v>32</v>
      </c>
      <c r="F14" s="46">
        <f ca="1">NOW()+15018.5+$C$9/24</f>
        <v>60520.755056134258</v>
      </c>
    </row>
    <row r="15" spans="1:20" ht="12.95" customHeight="1" x14ac:dyDescent="0.2">
      <c r="A15" s="12" t="s">
        <v>19</v>
      </c>
      <c r="B15" s="10"/>
      <c r="C15" s="13">
        <f ca="1">(C7+C11)+(C8+C12)*INT(MAX(F21:F3530))</f>
        <v>60138.959826756261</v>
      </c>
      <c r="E15" s="44" t="s">
        <v>35</v>
      </c>
      <c r="F15" s="46">
        <f ca="1">ROUND(2*(F14-$C$7)/$C$8,0)/2+F13</f>
        <v>4972</v>
      </c>
    </row>
    <row r="16" spans="1:20" ht="12.95" customHeight="1" x14ac:dyDescent="0.2">
      <c r="A16" s="15" t="s">
        <v>5</v>
      </c>
      <c r="B16" s="10"/>
      <c r="C16" s="16">
        <f ca="1">+C8+C12</f>
        <v>0.94987888567825185</v>
      </c>
      <c r="E16" s="44" t="s">
        <v>36</v>
      </c>
      <c r="F16" s="47">
        <f ca="1">ROUND(2*(F14-$C$15)/$C$16,0)/2+F13</f>
        <v>403</v>
      </c>
    </row>
    <row r="17" spans="1:17" ht="12.95" customHeight="1" thickBot="1" x14ac:dyDescent="0.25">
      <c r="A17" s="14" t="s">
        <v>29</v>
      </c>
      <c r="B17" s="10"/>
      <c r="C17" s="10">
        <f>COUNT(C21:C2188)</f>
        <v>22</v>
      </c>
      <c r="E17" s="44" t="s">
        <v>50</v>
      </c>
      <c r="F17" s="48">
        <f ca="1">+$C$15+$C$16*$F$16-15018.5-$C$9/24</f>
        <v>45503.656851017935</v>
      </c>
    </row>
    <row r="18" spans="1:17" ht="12.95" customHeight="1" thickTop="1" thickBot="1" x14ac:dyDescent="0.25">
      <c r="A18" s="15" t="s">
        <v>6</v>
      </c>
      <c r="B18" s="10"/>
      <c r="C18" s="17">
        <f ca="1">+C15</f>
        <v>60138.959826756261</v>
      </c>
      <c r="D18" s="18">
        <f ca="1">+C16</f>
        <v>0.94987888567825185</v>
      </c>
      <c r="E18" s="50" t="s">
        <v>51</v>
      </c>
      <c r="F18" s="49">
        <f ca="1">+($C$15+$C$16*$F$16)-($C$16/2)-15018.5-$C$9/24</f>
        <v>45503.181911575099</v>
      </c>
    </row>
    <row r="19" spans="1:17" ht="12.95" customHeight="1" thickTop="1" x14ac:dyDescent="0.2">
      <c r="A19" s="22" t="s">
        <v>33</v>
      </c>
      <c r="E19" s="23">
        <v>21</v>
      </c>
    </row>
    <row r="20" spans="1:17" s="35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5" t="s">
        <v>54</v>
      </c>
      <c r="I20" s="5" t="s">
        <v>53</v>
      </c>
      <c r="J20" s="5" t="s">
        <v>46</v>
      </c>
      <c r="K20" s="5" t="s">
        <v>47</v>
      </c>
      <c r="L20" s="5" t="s">
        <v>26</v>
      </c>
      <c r="M20" s="5" t="s">
        <v>27</v>
      </c>
      <c r="N20" s="5" t="s">
        <v>28</v>
      </c>
      <c r="O20" s="5" t="s">
        <v>24</v>
      </c>
      <c r="P20" s="5" t="s">
        <v>23</v>
      </c>
      <c r="Q20" s="34" t="s">
        <v>16</v>
      </c>
    </row>
    <row r="21" spans="1:17" s="35" customFormat="1" ht="12.95" customHeight="1" x14ac:dyDescent="0.2">
      <c r="A21" s="35" t="s">
        <v>13</v>
      </c>
      <c r="C21" s="36">
        <v>44431.7546</v>
      </c>
      <c r="D21" s="36" t="s">
        <v>15</v>
      </c>
      <c r="E21" s="35">
        <f t="shared" ref="E21:E42" si="0">+(C21-C$7)/C$8</f>
        <v>-11967.024080987241</v>
      </c>
      <c r="F21" s="35">
        <f t="shared" ref="F21:F42" si="1">ROUND(2*E21,0)/2</f>
        <v>-11967</v>
      </c>
      <c r="G21" s="35">
        <f t="shared" ref="G21:G42" si="2">+C21-(C$7+F21*C$8)</f>
        <v>-2.2874000002047978E-2</v>
      </c>
      <c r="H21" s="35">
        <f>+G21</f>
        <v>-2.2874000002047978E-2</v>
      </c>
      <c r="O21" s="35">
        <f t="shared" ref="O21:O42" ca="1" si="3">+C$11+C$12*$F21</f>
        <v>-1.4900819307712622E-2</v>
      </c>
      <c r="Q21" s="37">
        <f t="shared" ref="Q21:Q42" si="4">+C21-15018.5</f>
        <v>29413.2546</v>
      </c>
    </row>
    <row r="22" spans="1:17" s="35" customFormat="1" ht="12.95" customHeight="1" x14ac:dyDescent="0.2">
      <c r="A22" s="25" t="s">
        <v>38</v>
      </c>
      <c r="B22" s="26" t="s">
        <v>39</v>
      </c>
      <c r="C22" s="27">
        <v>55388.618999999999</v>
      </c>
      <c r="D22" s="27">
        <v>8.0000000000000002E-3</v>
      </c>
      <c r="E22" s="35">
        <f t="shared" si="0"/>
        <v>-432.00126753119878</v>
      </c>
      <c r="F22" s="35">
        <f t="shared" si="1"/>
        <v>-432</v>
      </c>
      <c r="G22" s="35">
        <f t="shared" si="2"/>
        <v>-1.2040000001434237E-3</v>
      </c>
      <c r="H22" s="35">
        <f>+G22</f>
        <v>-1.2040000001434237E-3</v>
      </c>
      <c r="O22" s="35">
        <f t="shared" ca="1" si="3"/>
        <v>-4.684520672030023E-3</v>
      </c>
      <c r="Q22" s="37">
        <f t="shared" si="4"/>
        <v>40370.118999999999</v>
      </c>
    </row>
    <row r="23" spans="1:17" s="35" customFormat="1" ht="12.95" customHeight="1" x14ac:dyDescent="0.2">
      <c r="A23" s="25" t="s">
        <v>38</v>
      </c>
      <c r="B23" s="26" t="s">
        <v>39</v>
      </c>
      <c r="C23" s="27">
        <v>55389.57</v>
      </c>
      <c r="D23" s="27">
        <v>5.0000000000000001E-3</v>
      </c>
      <c r="E23" s="35">
        <f t="shared" si="0"/>
        <v>-431.00008632687474</v>
      </c>
      <c r="F23" s="35">
        <f t="shared" si="1"/>
        <v>-431</v>
      </c>
      <c r="G23" s="35">
        <f t="shared" si="2"/>
        <v>-8.1999998656101525E-5</v>
      </c>
      <c r="H23" s="35">
        <f>+G23</f>
        <v>-8.1999998656101525E-5</v>
      </c>
      <c r="O23" s="35">
        <f t="shared" ca="1" si="3"/>
        <v>-4.6836349937781213E-3</v>
      </c>
      <c r="Q23" s="37">
        <f t="shared" si="4"/>
        <v>40371.07</v>
      </c>
    </row>
    <row r="24" spans="1:17" s="35" customFormat="1" ht="12.95" customHeight="1" x14ac:dyDescent="0.2">
      <c r="A24" s="25" t="s">
        <v>38</v>
      </c>
      <c r="B24" s="26" t="s">
        <v>39</v>
      </c>
      <c r="C24" s="27">
        <v>55406.667000000001</v>
      </c>
      <c r="D24" s="27">
        <v>7.0000000000000001E-3</v>
      </c>
      <c r="E24" s="35">
        <f t="shared" si="0"/>
        <v>-413.00093275136129</v>
      </c>
      <c r="F24" s="35">
        <f t="shared" si="1"/>
        <v>-413</v>
      </c>
      <c r="G24" s="35">
        <f t="shared" si="2"/>
        <v>-8.8599999435245991E-4</v>
      </c>
      <c r="H24" s="35">
        <f>+G24</f>
        <v>-8.8599999435245991E-4</v>
      </c>
      <c r="O24" s="35">
        <f t="shared" ca="1" si="3"/>
        <v>-4.6676927852438961E-3</v>
      </c>
      <c r="Q24" s="37">
        <f t="shared" si="4"/>
        <v>40388.167000000001</v>
      </c>
    </row>
    <row r="25" spans="1:17" s="35" customFormat="1" ht="12.95" customHeight="1" x14ac:dyDescent="0.2">
      <c r="A25" s="28" t="s">
        <v>0</v>
      </c>
      <c r="B25" s="29" t="s">
        <v>39</v>
      </c>
      <c r="C25" s="30">
        <v>55798.964699999997</v>
      </c>
      <c r="D25" s="30">
        <v>1.9E-3</v>
      </c>
      <c r="E25" s="35">
        <f t="shared" si="0"/>
        <v>-2.9477469759544139E-3</v>
      </c>
      <c r="F25" s="35">
        <f t="shared" si="1"/>
        <v>0</v>
      </c>
      <c r="G25" s="35">
        <f t="shared" si="2"/>
        <v>-2.8000000020256266E-3</v>
      </c>
      <c r="H25" s="35">
        <f>+G25</f>
        <v>-2.8000000020256266E-3</v>
      </c>
      <c r="O25" s="35">
        <f t="shared" ca="1" si="3"/>
        <v>-4.3019076672086197E-3</v>
      </c>
      <c r="Q25" s="37">
        <f t="shared" si="4"/>
        <v>40780.464699999997</v>
      </c>
    </row>
    <row r="26" spans="1:17" s="35" customFormat="1" ht="12.95" customHeight="1" x14ac:dyDescent="0.2">
      <c r="A26" s="35" t="str">
        <f>$D$7</f>
        <v>VSX</v>
      </c>
      <c r="C26" s="36">
        <f>$C$7</f>
        <v>55798.967499999999</v>
      </c>
      <c r="D26" s="36"/>
      <c r="E26" s="35">
        <f t="shared" si="0"/>
        <v>0</v>
      </c>
      <c r="F26" s="35">
        <f t="shared" si="1"/>
        <v>0</v>
      </c>
      <c r="G26" s="35">
        <f t="shared" si="2"/>
        <v>0</v>
      </c>
      <c r="J26" s="35">
        <f>+G26</f>
        <v>0</v>
      </c>
      <c r="O26" s="35">
        <f t="shared" ca="1" si="3"/>
        <v>-4.3019076672086197E-3</v>
      </c>
      <c r="Q26" s="37">
        <f t="shared" si="4"/>
        <v>40780.467499999999</v>
      </c>
    </row>
    <row r="27" spans="1:17" s="35" customFormat="1" ht="12.95" customHeight="1" x14ac:dyDescent="0.2">
      <c r="A27" s="28" t="s">
        <v>0</v>
      </c>
      <c r="B27" s="29" t="s">
        <v>39</v>
      </c>
      <c r="C27" s="30">
        <v>55817.013899999998</v>
      </c>
      <c r="D27" s="30">
        <v>1.6000000000000001E-3</v>
      </c>
      <c r="E27" s="35">
        <f t="shared" si="0"/>
        <v>18.998650352991927</v>
      </c>
      <c r="F27" s="35">
        <f t="shared" si="1"/>
        <v>19</v>
      </c>
      <c r="G27" s="35">
        <f t="shared" si="2"/>
        <v>-1.2819999974453822E-3</v>
      </c>
      <c r="H27" s="35">
        <f t="shared" ref="H27:H34" si="5">+G27</f>
        <v>-1.2819999974453822E-3</v>
      </c>
      <c r="O27" s="35">
        <f t="shared" ca="1" si="3"/>
        <v>-4.2850797804224929E-3</v>
      </c>
      <c r="Q27" s="37">
        <f t="shared" si="4"/>
        <v>40798.513899999998</v>
      </c>
    </row>
    <row r="28" spans="1:17" s="35" customFormat="1" ht="12.95" customHeight="1" x14ac:dyDescent="0.2">
      <c r="A28" s="28" t="s">
        <v>0</v>
      </c>
      <c r="B28" s="29" t="s">
        <v>41</v>
      </c>
      <c r="C28" s="30">
        <v>56167.044000000002</v>
      </c>
      <c r="D28" s="30">
        <v>1.9E-3</v>
      </c>
      <c r="E28" s="35">
        <f t="shared" si="0"/>
        <v>387.49871036070198</v>
      </c>
      <c r="F28" s="35">
        <f t="shared" si="1"/>
        <v>387.5</v>
      </c>
      <c r="G28" s="35">
        <f t="shared" si="2"/>
        <v>-1.2249999999767169E-3</v>
      </c>
      <c r="H28" s="35">
        <f t="shared" si="5"/>
        <v>-1.2249999999767169E-3</v>
      </c>
      <c r="O28" s="35">
        <f t="shared" ca="1" si="3"/>
        <v>-3.958707344596829E-3</v>
      </c>
      <c r="Q28" s="37">
        <f t="shared" si="4"/>
        <v>41148.544000000002</v>
      </c>
    </row>
    <row r="29" spans="1:17" s="35" customFormat="1" ht="12.95" customHeight="1" x14ac:dyDescent="0.2">
      <c r="A29" s="27" t="s">
        <v>42</v>
      </c>
      <c r="B29" s="26" t="s">
        <v>39</v>
      </c>
      <c r="C29" s="27">
        <v>56805.836770000002</v>
      </c>
      <c r="D29" s="27">
        <v>5.0000000000000001E-4</v>
      </c>
      <c r="E29" s="35">
        <f t="shared" si="0"/>
        <v>1059.9985155988484</v>
      </c>
      <c r="F29" s="35">
        <f t="shared" si="1"/>
        <v>1060</v>
      </c>
      <c r="G29" s="35">
        <f t="shared" si="2"/>
        <v>-1.4099999971222132E-3</v>
      </c>
      <c r="H29" s="35">
        <f t="shared" si="5"/>
        <v>-1.4099999971222132E-3</v>
      </c>
      <c r="O29" s="35">
        <f t="shared" ca="1" si="3"/>
        <v>-3.3630887201931406E-3</v>
      </c>
      <c r="Q29" s="37">
        <f t="shared" si="4"/>
        <v>41787.336770000002</v>
      </c>
    </row>
    <row r="30" spans="1:17" s="35" customFormat="1" ht="12.95" customHeight="1" x14ac:dyDescent="0.2">
      <c r="A30" s="27" t="s">
        <v>42</v>
      </c>
      <c r="B30" s="26" t="s">
        <v>39</v>
      </c>
      <c r="C30" s="27">
        <v>56805.836819999997</v>
      </c>
      <c r="D30" s="27">
        <v>4.0000000000000002E-4</v>
      </c>
      <c r="E30" s="35">
        <f t="shared" si="0"/>
        <v>1059.9985682371821</v>
      </c>
      <c r="F30" s="35">
        <f t="shared" si="1"/>
        <v>1060</v>
      </c>
      <c r="G30" s="35">
        <f t="shared" si="2"/>
        <v>-1.3600000020232983E-3</v>
      </c>
      <c r="H30" s="35">
        <f t="shared" si="5"/>
        <v>-1.3600000020232983E-3</v>
      </c>
      <c r="O30" s="35">
        <f t="shared" ca="1" si="3"/>
        <v>-3.3630887201931406E-3</v>
      </c>
      <c r="Q30" s="37">
        <f t="shared" si="4"/>
        <v>41787.336819999997</v>
      </c>
    </row>
    <row r="31" spans="1:17" s="35" customFormat="1" ht="12.95" customHeight="1" x14ac:dyDescent="0.2">
      <c r="A31" s="27" t="s">
        <v>42</v>
      </c>
      <c r="B31" s="26" t="s">
        <v>39</v>
      </c>
      <c r="C31" s="27">
        <v>56805.83741</v>
      </c>
      <c r="D31" s="27">
        <v>5.0000000000000001E-4</v>
      </c>
      <c r="E31" s="35">
        <f t="shared" si="0"/>
        <v>1059.9991893695835</v>
      </c>
      <c r="F31" s="35">
        <f t="shared" si="1"/>
        <v>1060</v>
      </c>
      <c r="G31" s="35">
        <f t="shared" si="2"/>
        <v>-7.6999999873805791E-4</v>
      </c>
      <c r="H31" s="35">
        <f t="shared" si="5"/>
        <v>-7.6999999873805791E-4</v>
      </c>
      <c r="O31" s="35">
        <f t="shared" ca="1" si="3"/>
        <v>-3.3630887201931406E-3</v>
      </c>
      <c r="Q31" s="37">
        <f t="shared" si="4"/>
        <v>41787.33741</v>
      </c>
    </row>
    <row r="32" spans="1:17" s="35" customFormat="1" ht="12.95" customHeight="1" x14ac:dyDescent="0.2">
      <c r="A32" s="28" t="s">
        <v>0</v>
      </c>
      <c r="B32" s="29" t="s">
        <v>41</v>
      </c>
      <c r="C32" s="30">
        <v>57267.002699999997</v>
      </c>
      <c r="D32" s="30">
        <v>1.6999999999999999E-3</v>
      </c>
      <c r="E32" s="35">
        <f t="shared" si="0"/>
        <v>1545.4986850942946</v>
      </c>
      <c r="F32" s="35">
        <f t="shared" si="1"/>
        <v>1545.5</v>
      </c>
      <c r="G32" s="35">
        <f t="shared" si="2"/>
        <v>-1.2490000008256175E-3</v>
      </c>
      <c r="H32" s="35">
        <f t="shared" si="5"/>
        <v>-1.2490000008256175E-3</v>
      </c>
      <c r="O32" s="35">
        <f t="shared" ca="1" si="3"/>
        <v>-2.9330919288950126E-3</v>
      </c>
      <c r="Q32" s="37">
        <f t="shared" si="4"/>
        <v>42248.502699999997</v>
      </c>
    </row>
    <row r="33" spans="1:20" s="35" customFormat="1" ht="12.95" customHeight="1" x14ac:dyDescent="0.2">
      <c r="A33" s="28" t="s">
        <v>0</v>
      </c>
      <c r="B33" s="29" t="s">
        <v>39</v>
      </c>
      <c r="C33" s="30">
        <v>57273.176899999999</v>
      </c>
      <c r="D33" s="30">
        <v>1.1000000000000001E-3</v>
      </c>
      <c r="E33" s="35">
        <f t="shared" si="0"/>
        <v>1551.9986777249287</v>
      </c>
      <c r="F33" s="35">
        <f t="shared" si="1"/>
        <v>1552</v>
      </c>
      <c r="G33" s="35">
        <f t="shared" si="2"/>
        <v>-1.2560000031953678E-3</v>
      </c>
      <c r="H33" s="35">
        <f t="shared" si="5"/>
        <v>-1.2560000031953678E-3</v>
      </c>
      <c r="O33" s="35">
        <f t="shared" ca="1" si="3"/>
        <v>-2.9273350202576537E-3</v>
      </c>
      <c r="Q33" s="37">
        <f t="shared" si="4"/>
        <v>42254.676899999999</v>
      </c>
    </row>
    <row r="34" spans="1:20" s="35" customFormat="1" ht="12.95" customHeight="1" x14ac:dyDescent="0.2">
      <c r="A34" s="28" t="s">
        <v>0</v>
      </c>
      <c r="B34" s="29" t="s">
        <v>39</v>
      </c>
      <c r="C34" s="30">
        <v>57935.243399999999</v>
      </c>
      <c r="D34" s="30">
        <v>1.1000000000000001E-3</v>
      </c>
      <c r="E34" s="35">
        <f t="shared" si="0"/>
        <v>2249.0002926691645</v>
      </c>
      <c r="F34" s="35">
        <f t="shared" si="1"/>
        <v>2249</v>
      </c>
      <c r="G34" s="35">
        <f t="shared" si="2"/>
        <v>2.7799999952549115E-4</v>
      </c>
      <c r="H34" s="35">
        <f t="shared" si="5"/>
        <v>2.7799999952549115E-4</v>
      </c>
      <c r="O34" s="35">
        <f t="shared" ca="1" si="3"/>
        <v>-2.3100172786823811E-3</v>
      </c>
      <c r="Q34" s="37">
        <f t="shared" si="4"/>
        <v>42916.743399999999</v>
      </c>
    </row>
    <row r="35" spans="1:20" s="35" customFormat="1" ht="12.95" customHeight="1" x14ac:dyDescent="0.2">
      <c r="A35" s="31" t="s">
        <v>45</v>
      </c>
      <c r="B35" s="31" t="s">
        <v>39</v>
      </c>
      <c r="C35" s="32">
        <v>59038.047829946503</v>
      </c>
      <c r="D35" s="33">
        <v>1.242E-3</v>
      </c>
      <c r="E35" s="35">
        <f t="shared" si="0"/>
        <v>3409.9961573449477</v>
      </c>
      <c r="F35" s="35">
        <f t="shared" si="1"/>
        <v>3410</v>
      </c>
      <c r="G35" s="35">
        <f t="shared" si="2"/>
        <v>-3.6500534988590516E-3</v>
      </c>
      <c r="K35" s="35">
        <f t="shared" ref="K35:K40" si="6">+G35</f>
        <v>-3.6500534988590516E-3</v>
      </c>
      <c r="O35" s="35">
        <f t="shared" ca="1" si="3"/>
        <v>-1.2817448282248607E-3</v>
      </c>
      <c r="Q35" s="37">
        <f t="shared" si="4"/>
        <v>44019.547829946503</v>
      </c>
      <c r="T35" s="41" t="s">
        <v>44</v>
      </c>
    </row>
    <row r="36" spans="1:20" s="35" customFormat="1" ht="12.95" customHeight="1" x14ac:dyDescent="0.2">
      <c r="A36" s="31" t="s">
        <v>45</v>
      </c>
      <c r="B36" s="31" t="s">
        <v>41</v>
      </c>
      <c r="C36" s="32">
        <v>59038.523529940285</v>
      </c>
      <c r="D36" s="33">
        <v>5.71E-4</v>
      </c>
      <c r="E36" s="35">
        <f t="shared" si="0"/>
        <v>3410.4969584939181</v>
      </c>
      <c r="F36" s="35">
        <f t="shared" si="1"/>
        <v>3410.5</v>
      </c>
      <c r="G36" s="35">
        <f t="shared" si="2"/>
        <v>-2.889059716835618E-3</v>
      </c>
      <c r="K36" s="35">
        <f t="shared" si="6"/>
        <v>-2.889059716835618E-3</v>
      </c>
      <c r="O36" s="35">
        <f t="shared" ca="1" si="3"/>
        <v>-1.2813019890989103E-3</v>
      </c>
      <c r="Q36" s="37">
        <f t="shared" si="4"/>
        <v>44020.023529940285</v>
      </c>
      <c r="T36" s="41" t="s">
        <v>44</v>
      </c>
    </row>
    <row r="37" spans="1:20" s="35" customFormat="1" ht="12.95" customHeight="1" x14ac:dyDescent="0.2">
      <c r="A37" s="31" t="s">
        <v>45</v>
      </c>
      <c r="B37" s="31" t="s">
        <v>39</v>
      </c>
      <c r="C37" s="32">
        <v>59046.596589796245</v>
      </c>
      <c r="D37" s="33">
        <v>1.3010000000000001E-3</v>
      </c>
      <c r="E37" s="35">
        <f t="shared" si="0"/>
        <v>3418.9960076938787</v>
      </c>
      <c r="F37" s="35">
        <f t="shared" si="1"/>
        <v>3419</v>
      </c>
      <c r="G37" s="35">
        <f t="shared" si="2"/>
        <v>-3.7922037518001162E-3</v>
      </c>
      <c r="K37" s="35">
        <f t="shared" si="6"/>
        <v>-3.7922037518001162E-3</v>
      </c>
      <c r="O37" s="35">
        <f t="shared" ca="1" si="3"/>
        <v>-1.2737737239577485E-3</v>
      </c>
      <c r="Q37" s="37">
        <f t="shared" si="4"/>
        <v>44028.096589796245</v>
      </c>
      <c r="T37" s="41" t="s">
        <v>44</v>
      </c>
    </row>
    <row r="38" spans="1:20" s="35" customFormat="1" ht="12.95" customHeight="1" x14ac:dyDescent="0.2">
      <c r="A38" s="31" t="s">
        <v>45</v>
      </c>
      <c r="B38" s="31" t="s">
        <v>41</v>
      </c>
      <c r="C38" s="32">
        <v>59047.071769783739</v>
      </c>
      <c r="D38" s="33">
        <v>6.9999999999999999E-4</v>
      </c>
      <c r="E38" s="35">
        <f t="shared" si="0"/>
        <v>3419.4962613975058</v>
      </c>
      <c r="F38" s="35">
        <f t="shared" si="1"/>
        <v>3419.5</v>
      </c>
      <c r="G38" s="35">
        <f t="shared" si="2"/>
        <v>-3.5512162576196715E-3</v>
      </c>
      <c r="K38" s="35">
        <f t="shared" si="6"/>
        <v>-3.5512162576196715E-3</v>
      </c>
      <c r="O38" s="35">
        <f t="shared" ca="1" si="3"/>
        <v>-1.2733308848317977E-3</v>
      </c>
      <c r="Q38" s="37">
        <f t="shared" si="4"/>
        <v>44028.571769783739</v>
      </c>
      <c r="T38" s="41" t="s">
        <v>44</v>
      </c>
    </row>
    <row r="39" spans="1:20" s="35" customFormat="1" ht="12.95" customHeight="1" x14ac:dyDescent="0.2">
      <c r="A39" s="31" t="s">
        <v>45</v>
      </c>
      <c r="B39" s="31" t="s">
        <v>39</v>
      </c>
      <c r="C39" s="32">
        <v>59058.944949945435</v>
      </c>
      <c r="D39" s="33">
        <v>1.335E-3</v>
      </c>
      <c r="E39" s="35">
        <f t="shared" si="0"/>
        <v>3431.9959510015351</v>
      </c>
      <c r="F39" s="35">
        <f t="shared" si="1"/>
        <v>3432</v>
      </c>
      <c r="G39" s="35">
        <f t="shared" si="2"/>
        <v>-3.8460545620182529E-3</v>
      </c>
      <c r="K39" s="35">
        <f t="shared" si="6"/>
        <v>-3.8460545620182529E-3</v>
      </c>
      <c r="O39" s="35">
        <f t="shared" ca="1" si="3"/>
        <v>-1.2622599066830303E-3</v>
      </c>
      <c r="Q39" s="37">
        <f t="shared" si="4"/>
        <v>44040.444949945435</v>
      </c>
      <c r="T39" s="41" t="s">
        <v>44</v>
      </c>
    </row>
    <row r="40" spans="1:20" s="35" customFormat="1" ht="12.95" customHeight="1" x14ac:dyDescent="0.2">
      <c r="A40" s="31" t="s">
        <v>45</v>
      </c>
      <c r="B40" s="31" t="s">
        <v>41</v>
      </c>
      <c r="C40" s="32">
        <v>59059.42025996279</v>
      </c>
      <c r="D40" s="33">
        <v>4.6799999999999999E-4</v>
      </c>
      <c r="E40" s="35">
        <f t="shared" si="0"/>
        <v>3432.4963415962798</v>
      </c>
      <c r="F40" s="35">
        <f t="shared" si="1"/>
        <v>3432.5</v>
      </c>
      <c r="G40" s="35">
        <f t="shared" si="2"/>
        <v>-3.4750372069538571E-3</v>
      </c>
      <c r="K40" s="35">
        <f t="shared" si="6"/>
        <v>-3.4750372069538571E-3</v>
      </c>
      <c r="O40" s="35">
        <f t="shared" ca="1" si="3"/>
        <v>-1.2618170675570794E-3</v>
      </c>
      <c r="Q40" s="37">
        <f t="shared" si="4"/>
        <v>44040.92025996279</v>
      </c>
      <c r="T40" s="41" t="s">
        <v>44</v>
      </c>
    </row>
    <row r="41" spans="1:20" s="35" customFormat="1" ht="12.95" customHeight="1" x14ac:dyDescent="0.2">
      <c r="A41" s="31" t="s">
        <v>43</v>
      </c>
      <c r="B41" s="38" t="s">
        <v>39</v>
      </c>
      <c r="C41" s="39">
        <v>59756.152265000157</v>
      </c>
      <c r="D41" s="33">
        <v>9.9500000000000001E-4</v>
      </c>
      <c r="E41" s="35">
        <f t="shared" si="0"/>
        <v>4165.9926485297674</v>
      </c>
      <c r="F41" s="35">
        <f t="shared" si="1"/>
        <v>4166</v>
      </c>
      <c r="G41" s="35">
        <f t="shared" si="2"/>
        <v>-6.9829998392378911E-3</v>
      </c>
      <c r="J41" s="35">
        <f>+G41</f>
        <v>-6.9829998392378911E-3</v>
      </c>
      <c r="O41" s="35">
        <f t="shared" ca="1" si="3"/>
        <v>-6.1217206978740569E-4</v>
      </c>
      <c r="Q41" s="37">
        <f t="shared" si="4"/>
        <v>44737.652265000157</v>
      </c>
      <c r="T41" s="41" t="s">
        <v>44</v>
      </c>
    </row>
    <row r="42" spans="1:20" s="35" customFormat="1" ht="12.95" customHeight="1" x14ac:dyDescent="0.2">
      <c r="A42" s="31" t="s">
        <v>43</v>
      </c>
      <c r="B42" s="38" t="s">
        <v>39</v>
      </c>
      <c r="C42" s="40">
        <v>60138.951843000017</v>
      </c>
      <c r="D42" s="40">
        <v>1.3519999999999999E-3</v>
      </c>
      <c r="E42" s="35">
        <f t="shared" si="0"/>
        <v>4568.9913262545488</v>
      </c>
      <c r="F42" s="35">
        <f t="shared" si="1"/>
        <v>4569</v>
      </c>
      <c r="G42" s="35">
        <f t="shared" si="2"/>
        <v>-8.2389999806764536E-3</v>
      </c>
      <c r="J42" s="35">
        <f>+G42</f>
        <v>-8.2389999806764536E-3</v>
      </c>
      <c r="O42" s="35">
        <f t="shared" ca="1" si="3"/>
        <v>-2.552437342711435E-4</v>
      </c>
      <c r="Q42" s="37">
        <f t="shared" si="4"/>
        <v>45120.451843000017</v>
      </c>
      <c r="T42" s="41" t="s">
        <v>44</v>
      </c>
    </row>
    <row r="43" spans="1:20" s="35" customFormat="1" ht="12.95" customHeight="1" x14ac:dyDescent="0.2">
      <c r="C43" s="36"/>
      <c r="D43" s="36"/>
    </row>
    <row r="44" spans="1:20" s="35" customFormat="1" ht="12.95" customHeight="1" x14ac:dyDescent="0.2">
      <c r="C44" s="36"/>
      <c r="D44" s="36"/>
    </row>
    <row r="45" spans="1:20" s="35" customFormat="1" ht="12.95" customHeight="1" x14ac:dyDescent="0.2">
      <c r="C45" s="36"/>
      <c r="D45" s="36"/>
    </row>
    <row r="46" spans="1:20" s="35" customFormat="1" ht="12.95" customHeight="1" x14ac:dyDescent="0.2">
      <c r="C46" s="36"/>
      <c r="D46" s="36"/>
    </row>
    <row r="47" spans="1:20" s="35" customFormat="1" ht="12.95" customHeight="1" x14ac:dyDescent="0.2">
      <c r="C47" s="36"/>
      <c r="D47" s="36"/>
    </row>
    <row r="48" spans="1:20" s="35" customFormat="1" ht="12.95" customHeight="1" x14ac:dyDescent="0.2">
      <c r="C48" s="36"/>
      <c r="D48" s="36"/>
    </row>
    <row r="49" spans="3:4" s="35" customFormat="1" ht="12.95" customHeight="1" x14ac:dyDescent="0.2">
      <c r="C49" s="36"/>
      <c r="D49" s="36"/>
    </row>
    <row r="50" spans="3:4" s="35" customFormat="1" ht="12.95" customHeight="1" x14ac:dyDescent="0.2">
      <c r="C50" s="36"/>
      <c r="D50" s="36"/>
    </row>
    <row r="51" spans="3:4" s="35" customFormat="1" ht="12.95" customHeight="1" x14ac:dyDescent="0.2">
      <c r="C51" s="36"/>
      <c r="D51" s="36"/>
    </row>
    <row r="52" spans="3:4" s="35" customFormat="1" ht="12.95" customHeight="1" x14ac:dyDescent="0.2">
      <c r="C52" s="36"/>
      <c r="D52" s="36"/>
    </row>
    <row r="53" spans="3:4" s="35" customFormat="1" ht="12.95" customHeight="1" x14ac:dyDescent="0.2">
      <c r="C53" s="36"/>
      <c r="D53" s="36"/>
    </row>
    <row r="54" spans="3:4" s="35" customFormat="1" ht="12.95" customHeight="1" x14ac:dyDescent="0.2">
      <c r="C54" s="36"/>
      <c r="D54" s="36"/>
    </row>
    <row r="55" spans="3:4" s="35" customFormat="1" ht="12.95" customHeight="1" x14ac:dyDescent="0.2">
      <c r="C55" s="36"/>
      <c r="D55" s="36"/>
    </row>
    <row r="56" spans="3:4" s="35" customFormat="1" ht="12.95" customHeight="1" x14ac:dyDescent="0.2">
      <c r="C56" s="36"/>
      <c r="D56" s="36"/>
    </row>
    <row r="57" spans="3:4" s="35" customFormat="1" ht="12.95" customHeight="1" x14ac:dyDescent="0.2">
      <c r="C57" s="36"/>
      <c r="D57" s="36"/>
    </row>
    <row r="58" spans="3:4" s="35" customFormat="1" ht="12.95" customHeight="1" x14ac:dyDescent="0.2">
      <c r="C58" s="36"/>
      <c r="D58" s="36"/>
    </row>
    <row r="59" spans="3:4" s="35" customFormat="1" ht="12.95" customHeight="1" x14ac:dyDescent="0.2">
      <c r="C59" s="36"/>
      <c r="D59" s="36"/>
    </row>
    <row r="60" spans="3:4" s="35" customFormat="1" ht="12.95" customHeight="1" x14ac:dyDescent="0.2">
      <c r="C60" s="36"/>
      <c r="D60" s="36"/>
    </row>
    <row r="61" spans="3:4" s="35" customFormat="1" ht="12.95" customHeight="1" x14ac:dyDescent="0.2">
      <c r="C61" s="36"/>
      <c r="D61" s="36"/>
    </row>
    <row r="62" spans="3:4" s="35" customFormat="1" ht="12.95" customHeight="1" x14ac:dyDescent="0.2">
      <c r="C62" s="36"/>
      <c r="D62" s="36"/>
    </row>
    <row r="63" spans="3:4" s="35" customFormat="1" ht="12.95" customHeight="1" x14ac:dyDescent="0.2">
      <c r="C63" s="36"/>
      <c r="D63" s="36"/>
    </row>
    <row r="64" spans="3:4" s="35" customFormat="1" ht="12.95" customHeight="1" x14ac:dyDescent="0.2">
      <c r="C64" s="36"/>
      <c r="D64" s="36"/>
    </row>
    <row r="65" spans="3:4" s="35" customFormat="1" ht="12.95" customHeight="1" x14ac:dyDescent="0.2">
      <c r="C65" s="36"/>
      <c r="D65" s="36"/>
    </row>
    <row r="66" spans="3:4" s="35" customFormat="1" ht="12.95" customHeight="1" x14ac:dyDescent="0.2">
      <c r="C66" s="36"/>
      <c r="D66" s="36"/>
    </row>
    <row r="67" spans="3:4" s="35" customFormat="1" ht="12.95" customHeight="1" x14ac:dyDescent="0.2">
      <c r="C67" s="36"/>
      <c r="D67" s="36"/>
    </row>
    <row r="68" spans="3:4" s="35" customFormat="1" ht="12.95" customHeight="1" x14ac:dyDescent="0.2">
      <c r="C68" s="36"/>
      <c r="D68" s="36"/>
    </row>
    <row r="69" spans="3:4" s="35" customFormat="1" ht="12.95" customHeight="1" x14ac:dyDescent="0.2">
      <c r="C69" s="36"/>
      <c r="D69" s="36"/>
    </row>
    <row r="70" spans="3:4" s="35" customFormat="1" ht="12.95" customHeight="1" x14ac:dyDescent="0.2">
      <c r="C70" s="36"/>
      <c r="D70" s="36"/>
    </row>
    <row r="71" spans="3:4" s="35" customFormat="1" ht="12.95" customHeight="1" x14ac:dyDescent="0.2">
      <c r="C71" s="36"/>
      <c r="D71" s="36"/>
    </row>
    <row r="72" spans="3:4" s="35" customFormat="1" ht="12.95" customHeight="1" x14ac:dyDescent="0.2">
      <c r="C72" s="36"/>
      <c r="D72" s="36"/>
    </row>
    <row r="73" spans="3:4" s="35" customFormat="1" ht="12.95" customHeight="1" x14ac:dyDescent="0.2">
      <c r="C73" s="36"/>
      <c r="D73" s="36"/>
    </row>
    <row r="74" spans="3:4" s="35" customFormat="1" ht="12.95" customHeight="1" x14ac:dyDescent="0.2">
      <c r="C74" s="36"/>
      <c r="D74" s="36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T44">
    <sortCondition ref="C21:C44"/>
  </sortState>
  <phoneticPr fontId="8" type="noConversion"/>
  <hyperlinks>
    <hyperlink ref="H63572" r:id="rId1" display="http://vsolj.cetus-net.org/bulletin.html" xr:uid="{00000000-0004-0000-0000-000000000000}"/>
    <hyperlink ref="H63565" r:id="rId2" display="https://www.aavso.org/ejaavso" xr:uid="{00000000-0004-0000-0000-000001000000}"/>
    <hyperlink ref="AP431" r:id="rId3" display="http://cdsbib.u-strasbg.fr/cgi-bin/cdsbib?1990RMxAA..21..381G" xr:uid="{00000000-0004-0000-0000-000002000000}"/>
    <hyperlink ref="AP428" r:id="rId4" display="http://cdsbib.u-strasbg.fr/cgi-bin/cdsbib?1990RMxAA..21..381G" xr:uid="{00000000-0004-0000-0000-000003000000}"/>
    <hyperlink ref="AP430" r:id="rId5" display="http://cdsbib.u-strasbg.fr/cgi-bin/cdsbib?1990RMxAA..21..381G" xr:uid="{00000000-0004-0000-0000-000004000000}"/>
    <hyperlink ref="AP406" r:id="rId6" display="http://cdsbib.u-strasbg.fr/cgi-bin/cdsbib?1990RMxAA..21..381G" xr:uid="{00000000-0004-0000-0000-000005000000}"/>
    <hyperlink ref="I63572" r:id="rId7" display="http://vsolj.cetus-net.org/bulletin.html" xr:uid="{00000000-0004-0000-0000-000006000000}"/>
    <hyperlink ref="AQ567" r:id="rId8" display="http://cdsbib.u-strasbg.fr/cgi-bin/cdsbib?1990RMxAA..21..381G" xr:uid="{00000000-0004-0000-0000-000007000000}"/>
    <hyperlink ref="AQ2211" r:id="rId9" display="http://cdsbib.u-strasbg.fr/cgi-bin/cdsbib?1990RMxAA..21..381G" xr:uid="{00000000-0004-0000-0000-000008000000}"/>
    <hyperlink ref="AQ568" r:id="rId10" display="http://cdsbib.u-strasbg.fr/cgi-bin/cdsbib?1990RMxAA..21..381G" xr:uid="{00000000-0004-0000-0000-000009000000}"/>
    <hyperlink ref="H63569" r:id="rId11" display="https://www.aavso.org/ejaavso" xr:uid="{00000000-0004-0000-0000-00000A000000}"/>
    <hyperlink ref="H1418" r:id="rId12" display="http://vsolj.cetus-net.org/bulletin.html" xr:uid="{00000000-0004-0000-0000-00000B000000}"/>
    <hyperlink ref="AP4656" r:id="rId13" display="http://cdsbib.u-strasbg.fr/cgi-bin/cdsbib?1990RMxAA..21..381G" xr:uid="{00000000-0004-0000-0000-00000C000000}"/>
    <hyperlink ref="AP4659" r:id="rId14" display="http://cdsbib.u-strasbg.fr/cgi-bin/cdsbib?1990RMxAA..21..381G" xr:uid="{00000000-0004-0000-0000-00000D000000}"/>
    <hyperlink ref="AP4657" r:id="rId15" display="http://cdsbib.u-strasbg.fr/cgi-bin/cdsbib?1990RMxAA..21..381G" xr:uid="{00000000-0004-0000-0000-00000E000000}"/>
    <hyperlink ref="AP4635" r:id="rId16" display="http://cdsbib.u-strasbg.fr/cgi-bin/cdsbib?1990RMxAA..21..381G" xr:uid="{00000000-0004-0000-0000-00000F000000}"/>
    <hyperlink ref="I1418" r:id="rId17" display="http://vsolj.cetus-net.org/bulletin.html" xr:uid="{00000000-0004-0000-0000-000010000000}"/>
    <hyperlink ref="AQ4769" r:id="rId18" display="http://cdsbib.u-strasbg.fr/cgi-bin/cdsbib?1990RMxAA..21..381G" xr:uid="{00000000-0004-0000-0000-000011000000}"/>
    <hyperlink ref="AQ64849" r:id="rId19" display="http://cdsbib.u-strasbg.fr/cgi-bin/cdsbib?1990RMxAA..21..381G" xr:uid="{00000000-0004-0000-0000-000012000000}"/>
    <hyperlink ref="AQ47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2024-07-29T06:07:16Z</dcterms:modified>
</cp:coreProperties>
</file>