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74BDF35-1612-4F09-A6FA-FDB10D2804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J22" i="1" s="1"/>
  <c r="E23" i="1"/>
  <c r="F23" i="1"/>
  <c r="G23" i="1"/>
  <c r="J23" i="1"/>
  <c r="Q22" i="1"/>
  <c r="Q23" i="1"/>
  <c r="D9" i="1"/>
  <c r="E21" i="1"/>
  <c r="F21" i="1"/>
  <c r="G21" i="1"/>
  <c r="I21" i="1" s="1"/>
  <c r="E9" i="1"/>
  <c r="F16" i="1"/>
  <c r="F17" i="1" s="1"/>
  <c r="C17" i="1"/>
  <c r="Q21" i="1"/>
  <c r="C11" i="1"/>
  <c r="C12" i="1"/>
  <c r="C16" i="1" l="1"/>
  <c r="D18" i="1" s="1"/>
  <c r="O22" i="1"/>
  <c r="C15" i="1"/>
  <c r="F18" i="1" s="1"/>
  <c r="O23" i="1"/>
  <c r="O21" i="1"/>
  <c r="F19" i="1" l="1"/>
  <c r="C18" i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<sst xmlns="http://schemas.openxmlformats.org/spreadsheetml/2006/main" count="60" uniqueCount="51">
  <si>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</si>
  <si>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</si>
  <si>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</si>
  <si>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</si>
  <si>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</si>
  <si>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</si>
  <si>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</si>
  <si>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</si>
  <si>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</si>
  <si>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</si>
  <si>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</si>
  <si>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</si>
  <si>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</si>
  <si>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</si>
  <si>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</si>
  <si>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</si>
  <si>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</si>
  <si>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</si>
  <si>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</si>
  <si>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</si>
  <si>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</si>
  <si>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</si>
  <si>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</si>
  <si>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</si>
  <si>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</si>
  <si>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</si>
  <si>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</si>
  <si>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</si>
  <si>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</si>
  <si>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</si>
  <si>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</si>
  <si>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</si>
  <si>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</si>
  <si>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</si>
  <si>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</si>
  <si>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</si>
  <si>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</si>
  <si>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</si>
  <si>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</si>
  <si>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</si>
  <si>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</si>
  <si>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</si>
  <si>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G2211-2152</t>
  </si>
  <si>
    <t>2019G</t>
  </si>
  <si>
    <t>EW</t>
  </si>
  <si>
    <t>pr_</t>
  </si>
  <si>
    <t>GSC 2211-2152</t>
  </si>
  <si>
    <t>VSX</t>
  </si>
  <si>
    <t>OEJV 0191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</si>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</sst>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0" fillId="0" borderId="0" xfId="0" applyAlignment="1">
      <alignment horizontal="center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2211-2152 -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5-4899-84BA-8E65CB8F1F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5-4899-84BA-8E65CB8F1F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4.8253999993903562E-2</c:v>
                </c:pt>
                <c:pt idx="2">
                  <c:v>4.4756499992217869E-2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F5-4899-84BA-8E65CB8F1F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5-4899-84BA-8E65CB8F1F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F5-4899-84BA-8E65CB8F1F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F5-4899-84BA-8E65CB8F1F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F5-4899-84BA-8E65CB8F1F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4.7519900705700335E-5</c:v>
                </c:pt>
                <c:pt idx="1">
                  <c:v>4.5989190075691265E-2</c:v>
                </c:pt>
                <c:pt idx="2">
                  <c:v>4.6973790009724473E-2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F5-4899-84BA-8E65CB8F1F0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9682</c:v>
                </c:pt>
                <c:pt idx="2">
                  <c:v>9889.5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F5-4899-84BA-8E65CB8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869720"/>
        <c:axId val="1"/>
      </c:scatterChart>
      <c:valAx>
        <c:axId val="495869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869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9A2071-DD5A-E412-FF63-B328DC376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5" t="s">
        <v>42</v>
      </c>
      <c r="G1" s="31" t="s">
        <v>43</v>
      </c>
      <c r="H1" s="32"/>
      <c r="I1" s="36" t="s">
        <v>42</v>
      </c>
      <c r="J1" s="37" t="s">
        <v>42</v>
      </c>
      <c r="K1" s="38">
        <v>21.573</v>
      </c>
      <c r="L1" s="38">
        <v>27.132899999999999</v>
      </c>
      <c r="M1" s="39">
        <v>52893.608000000007</v>
      </c>
      <c r="N1" s="39">
        <v>0.48185299999999998</v>
      </c>
      <c r="O1" s="40" t="s">
        <v>44</v>
      </c>
      <c r="P1" s="40">
        <v>11.95</v>
      </c>
      <c r="Q1" s="40">
        <v>12.5</v>
      </c>
      <c r="R1" s="41" t="s">
        <v>45</v>
      </c>
      <c r="S1" s="42" t="s">
        <v>13</v>
      </c>
    </row>
    <row r="2" spans="1:19" ht="12.95" customHeight="1" x14ac:dyDescent="0.2">
      <c r="A2" t="s">
        <v>23</v>
      </c>
      <c r="B2" s="3" t="s">
        <v>44</v>
      </c>
      <c r="C2" s="30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7" t="s">
        <v>37</v>
      </c>
      <c r="D4" s="28" t="s">
        <v>37</v>
      </c>
    </row>
    <row r="5" spans="1:19" ht="12.95" customHeight="1" thickTop="1" x14ac:dyDescent="0.2">
      <c r="A5" s="9" t="s">
        <v>28</v>
      </c>
      <c r="B5" s="43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8">
        <v>52893.608000000007</v>
      </c>
      <c r="D7" s="29" t="s">
        <v>47</v>
      </c>
    </row>
    <row r="8" spans="1:19" ht="12.95" customHeight="1" x14ac:dyDescent="0.2">
      <c r="A8" t="s">
        <v>3</v>
      </c>
      <c r="C8" s="8">
        <v>0.48185299999999998</v>
      </c>
      <c r="D8" s="29" t="s">
        <v>47</v>
      </c>
    </row>
    <row r="9" spans="1:19" ht="12.95" customHeight="1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2.95" customHeight="1" thickBot="1" x14ac:dyDescent="0.25">
      <c r="A10" s="10"/>
      <c r="B10" s="43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43"/>
      <c r="C11" s="21">
        <f ca="1">INTERCEPT(INDIRECT($E$9):G992,INDIRECT($D$9):F992)</f>
        <v>4.7519900705700335E-5</v>
      </c>
      <c r="D11" s="3"/>
      <c r="E11" s="10"/>
    </row>
    <row r="12" spans="1:19" ht="12.95" customHeight="1" x14ac:dyDescent="0.2">
      <c r="A12" s="10" t="s">
        <v>16</v>
      </c>
      <c r="B12" s="43"/>
      <c r="C12" s="21">
        <f ca="1">SLOPE(INDIRECT($E$9):G992,INDIRECT($D$9):F992)</f>
        <v>4.7450599230515971E-6</v>
      </c>
      <c r="D12" s="3"/>
      <c r="E12" s="10"/>
    </row>
    <row r="13" spans="1:19" ht="12.95" customHeight="1" x14ac:dyDescent="0.2">
      <c r="A13" s="10" t="s">
        <v>18</v>
      </c>
      <c r="B13" s="43"/>
      <c r="C13" s="3" t="s">
        <v>13</v>
      </c>
    </row>
    <row r="14" spans="1:19" ht="12.95" customHeight="1" x14ac:dyDescent="0.2">
      <c r="A14" s="10"/>
      <c r="B14" s="43"/>
      <c r="C14" s="10"/>
    </row>
    <row r="15" spans="1:19" ht="12.95" customHeight="1" x14ac:dyDescent="0.2">
      <c r="A15" s="12" t="s">
        <v>17</v>
      </c>
      <c r="B15" s="43"/>
      <c r="C15" s="13">
        <f ca="1">(C7+C11)+(C8+C12)*INT(MAX(F21:F3533))</f>
        <v>57658.699288417483</v>
      </c>
      <c r="E15" s="14" t="s">
        <v>34</v>
      </c>
      <c r="F15" s="33">
        <v>1</v>
      </c>
    </row>
    <row r="16" spans="1:19" ht="12.95" customHeight="1" x14ac:dyDescent="0.2">
      <c r="A16" s="16" t="s">
        <v>4</v>
      </c>
      <c r="B16" s="43"/>
      <c r="C16" s="17">
        <f ca="1">+C8+C12</f>
        <v>0.48185774505992301</v>
      </c>
      <c r="E16" s="14" t="s">
        <v>30</v>
      </c>
      <c r="F16" s="34">
        <f ca="1">NOW()+15018.5+$C$5/24</f>
        <v>60370.784497337962</v>
      </c>
    </row>
    <row r="17" spans="1:21" ht="12.95" customHeight="1" thickBot="1" x14ac:dyDescent="0.25">
      <c r="A17" s="14" t="s">
        <v>27</v>
      </c>
      <c r="B17" s="43"/>
      <c r="C17" s="10">
        <f>COUNT(C21:C2191)</f>
        <v>3</v>
      </c>
      <c r="E17" s="14" t="s">
        <v>35</v>
      </c>
      <c r="F17" s="15">
        <f ca="1">ROUND(2*(F16-$C$7)/$C$8,0)/2+F15</f>
        <v>15518.5</v>
      </c>
    </row>
    <row r="18" spans="1:21" ht="12.95" customHeight="1" thickTop="1" thickBot="1" x14ac:dyDescent="0.25">
      <c r="A18" s="16" t="s">
        <v>5</v>
      </c>
      <c r="B18" s="43"/>
      <c r="C18" s="19">
        <f ca="1">+C15</f>
        <v>57658.699288417483</v>
      </c>
      <c r="D18" s="20">
        <f ca="1">+C16</f>
        <v>0.48185774505992301</v>
      </c>
      <c r="E18" s="14" t="s">
        <v>36</v>
      </c>
      <c r="F18" s="23">
        <f ca="1">ROUND(2*(F16-$C$15)/$C$16,0)/2+F15</f>
        <v>5629.5</v>
      </c>
    </row>
    <row r="19" spans="1:21" ht="12.95" customHeight="1" thickTop="1" x14ac:dyDescent="0.2">
      <c r="E19" s="14" t="s">
        <v>31</v>
      </c>
      <c r="F19" s="18">
        <f ca="1">+$C$15+$C$16*F18-15018.5-$C$5/24</f>
        <v>45353.213297565657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.95" customHeight="1" x14ac:dyDescent="0.2">
      <c r="A21" t="s">
        <v>47</v>
      </c>
      <c r="C21" s="8">
        <v>52893.608000000007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4.7519900705700335E-5</v>
      </c>
      <c r="Q21" s="2">
        <f>+C21-15018.5</f>
        <v>37875.108000000007</v>
      </c>
    </row>
    <row r="22" spans="1:21" ht="12.95" customHeight="1" x14ac:dyDescent="0.2">
      <c r="A22" s="23" t="s">
        <v>48</v>
      </c>
      <c r="B22" s="3" t="s">
        <v>49</v>
      </c>
      <c r="C22" s="8">
        <v>57558.957000000002</v>
      </c>
      <c r="D22" s="8">
        <v>1.4999999999999999E-2</v>
      </c>
      <c r="E22">
        <f>+(C22-C$7)/C$8</f>
        <v>9682.1001425745926</v>
      </c>
      <c r="F22">
        <f>ROUND(2*E22,0)/2</f>
        <v>9682</v>
      </c>
      <c r="G22">
        <f>+C22-(C$7+F22*C$8)</f>
        <v>4.8253999993903562E-2</v>
      </c>
      <c r="J22">
        <f>+G22</f>
        <v>4.8253999993903562E-2</v>
      </c>
      <c r="O22">
        <f ca="1">+C$11+C$12*$F22</f>
        <v>4.5989190075691265E-2</v>
      </c>
      <c r="Q22" s="2">
        <f>+C22-15018.5</f>
        <v>42540.457000000002</v>
      </c>
    </row>
    <row r="23" spans="1:21" ht="12.95" customHeight="1" x14ac:dyDescent="0.2">
      <c r="A23" s="23" t="s">
        <v>48</v>
      </c>
      <c r="B23" s="3" t="s">
        <v>50</v>
      </c>
      <c r="C23" s="8">
        <v>57658.938000000002</v>
      </c>
      <c r="D23" s="8">
        <v>0.02</v>
      </c>
      <c r="E23">
        <f>+(C23-C$7)/C$8</f>
        <v>9889.5928841368532</v>
      </c>
      <c r="F23">
        <f>ROUND(2*E23,0)/2</f>
        <v>9889.5</v>
      </c>
      <c r="G23">
        <f>+C23-(C$7+F23*C$8)</f>
        <v>4.4756499992217869E-2</v>
      </c>
      <c r="J23">
        <f>+G23</f>
        <v>4.4756499992217869E-2</v>
      </c>
      <c r="O23">
        <f ca="1">+C$11+C$12*$F23</f>
        <v>4.6973790009724473E-2</v>
      </c>
      <c r="Q23" s="2">
        <f>+C23-15018.5</f>
        <v>42640.438000000002</v>
      </c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2024-03-01T05:49:40Z</dcterms:modified>
</cp:coreProperties>
</file>