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A0DE5CF-67A5-4D21-A69A-3E9BC38363A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11" i="1" l="1"/>
  <c r="F11" i="1"/>
  <c r="E14" i="1"/>
  <c r="E15" i="1" s="1"/>
  <c r="Q24" i="1"/>
  <c r="Q23" i="1"/>
  <c r="Q22" i="1"/>
  <c r="C21" i="1"/>
  <c r="C17" i="1"/>
  <c r="C7" i="1"/>
  <c r="E21" i="1"/>
  <c r="F21" i="1"/>
  <c r="C8" i="1"/>
  <c r="Q21" i="1"/>
  <c r="E22" i="1"/>
  <c r="F22" i="1"/>
  <c r="G22" i="1"/>
  <c r="E23" i="1"/>
  <c r="F23" i="1"/>
  <c r="G23" i="1"/>
  <c r="J23" i="1"/>
  <c r="E24" i="1"/>
  <c r="F24" i="1"/>
  <c r="G24" i="1"/>
  <c r="J24" i="1"/>
  <c r="G21" i="1"/>
  <c r="H21" i="1"/>
  <c r="I22" i="1"/>
  <c r="C11" i="1"/>
  <c r="C12" i="1"/>
  <c r="C16" i="1" l="1"/>
  <c r="D18" i="1" s="1"/>
  <c r="O21" i="1"/>
  <c r="C15" i="1"/>
  <c r="E16" i="1" s="1"/>
  <c r="O24" i="1"/>
  <c r="O23" i="1"/>
  <c r="O22" i="1"/>
  <c r="C18" i="1" l="1"/>
  <c r="E17" i="1"/>
</calcChain>
</file>

<file path=xl/sharedStrings.xml><?xml version="1.0" encoding="utf-8"?>
<sst xmlns="http://schemas.openxmlformats.org/spreadsheetml/2006/main" count="54" uniqueCount="49">
  <si>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</si>
  <si>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</si>
  <si>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</si>
  <si>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</si>
  <si>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</si>
  <si>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</si>
  <si>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</si>
  <si>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</si>
  <si>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</si>
  <si>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</si>
  <si>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</si>
  <si>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</si>
  <si>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</si>
  <si>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</si>
  <si>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</si>
  <si>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</si>
  <si>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</si>
  <si>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</si>
  <si>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</si>
  <si>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</si>
  <si>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</si>
  <si>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</si>
  <si>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</si>
  <si>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</si>
  <si>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</si>
  <si>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</si>
  <si>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</si>
  <si>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</si>
  <si>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</si>
  <si>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Coordinates:  21 34 20.7 +20 57 18  (J2000)</t>
  </si>
  <si>
    <t>EA</t>
  </si>
  <si>
    <t>ROTSE data url:  http://skydot.lanl.gov/nsvs/star.php?num=11652398&amp;mask=32004</t>
  </si>
  <si>
    <t>ROTSE pri/sec/comments:  Secondary very shallow (0.2 mag.) and broad.</t>
  </si>
  <si>
    <t>ROTSE</t>
  </si>
  <si>
    <t>I</t>
  </si>
  <si>
    <t># of data points:</t>
  </si>
  <si>
    <t>IBVS 5690</t>
  </si>
  <si>
    <t>BQ Peg / GSC 02197-01458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</si>
  <si>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</si>
  <si>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</si>
  <si>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</si>
  <si>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</si>
  <si>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</si>
  <si>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</si>
  <si>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6042</t>
  </si>
  <si>
    <t>Add cycle</t>
  </si>
  <si>
    <t>Old Cycle</t>
  </si>
  <si>
    <t>Start of linear fit &gt;&gt;&gt;&gt;&gt;&gt;&gt;&gt;&gt;&gt;&gt;&gt;&gt;&gt;&gt;&gt;&gt;&gt;&gt;&gt;&gt;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</si>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</sst>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7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2" fontId="0" fillId="0" borderId="0" xfId="0" applyNumberFormat="1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BQ Peg - O-C Diagr.</a:t>
            </a:r>
          </a:p>
        </c:rich>
      </c:tx>
      <c:layout>
        <c:manualLayout>
          <c:xMode val="edge"/>
          <c:yMode val="edge"/>
          <c:x val="0.38368580060422963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37764350453173"/>
          <c:y val="0.14723926380368099"/>
          <c:w val="0.82779456193353473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16875</c:v>
                </c:pt>
                <c:pt idx="2">
                  <c:v>18147</c:v>
                </c:pt>
                <c:pt idx="3">
                  <c:v>19958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5C-4B70-BC5F-CFC4EEAC3D4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16875</c:v>
                </c:pt>
                <c:pt idx="2">
                  <c:v>18147</c:v>
                </c:pt>
                <c:pt idx="3">
                  <c:v>19958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0.15773823000199627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35C-4B70-BC5F-CFC4EEAC3D4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16875</c:v>
                </c:pt>
                <c:pt idx="2">
                  <c:v>18147</c:v>
                </c:pt>
                <c:pt idx="3">
                  <c:v>19958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0.19834999999875436</c:v>
                </c:pt>
                <c:pt idx="3">
                  <c:v>0.25279999999474967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35C-4B70-BC5F-CFC4EEAC3D4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16875</c:v>
                </c:pt>
                <c:pt idx="2">
                  <c:v>18147</c:v>
                </c:pt>
                <c:pt idx="3">
                  <c:v>19958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35C-4B70-BC5F-CFC4EEAC3D4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16875</c:v>
                </c:pt>
                <c:pt idx="2">
                  <c:v>18147</c:v>
                </c:pt>
                <c:pt idx="3">
                  <c:v>19958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35C-4B70-BC5F-CFC4EEAC3D4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16875</c:v>
                </c:pt>
                <c:pt idx="2">
                  <c:v>18147</c:v>
                </c:pt>
                <c:pt idx="3">
                  <c:v>19958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35C-4B70-BC5F-CFC4EEAC3D4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16875</c:v>
                </c:pt>
                <c:pt idx="2">
                  <c:v>18147</c:v>
                </c:pt>
                <c:pt idx="3">
                  <c:v>19958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35C-4B70-BC5F-CFC4EEAC3D4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16875</c:v>
                </c:pt>
                <c:pt idx="2">
                  <c:v>18147</c:v>
                </c:pt>
                <c:pt idx="3">
                  <c:v>19958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-0.36117114014844387</c:v>
                </c:pt>
                <c:pt idx="1">
                  <c:v>0.15827734750504896</c:v>
                </c:pt>
                <c:pt idx="2">
                  <c:v>0.19743222017439666</c:v>
                </c:pt>
                <c:pt idx="3">
                  <c:v>0.25317866231605446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35C-4B70-BC5F-CFC4EEAC3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2152448"/>
        <c:axId val="1"/>
      </c:scatterChart>
      <c:valAx>
        <c:axId val="6721524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63746223564955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848942598187312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1524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939577039274925"/>
          <c:y val="0.92024539877300615"/>
          <c:w val="0.69184290030211482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123825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E90DD93-B063-6935-5BFF-E23AFF076A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X18" sqref="X18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28515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37</v>
      </c>
      <c r="B1" s="1"/>
    </row>
    <row r="2" spans="1:7" s="4" customFormat="1" ht="12.95" customHeight="1" x14ac:dyDescent="0.2">
      <c r="A2" s="4" t="s">
        <v>24</v>
      </c>
      <c r="B2" s="4" t="s">
        <v>30</v>
      </c>
      <c r="C2" s="5" t="s">
        <v>29</v>
      </c>
    </row>
    <row r="3" spans="1:7" s="4" customFormat="1" ht="12.95" customHeight="1" thickBot="1" x14ac:dyDescent="0.25"/>
    <row r="4" spans="1:7" s="4" customFormat="1" ht="12.95" customHeight="1" thickTop="1" thickBot="1" x14ac:dyDescent="0.25">
      <c r="A4" s="6" t="s">
        <v>0</v>
      </c>
      <c r="B4" s="6"/>
      <c r="C4" s="7">
        <v>24789.599999999999</v>
      </c>
      <c r="D4" s="8">
        <v>1.5748500000000001</v>
      </c>
    </row>
    <row r="5" spans="1:7" s="4" customFormat="1" ht="12.95" customHeight="1" thickTop="1" x14ac:dyDescent="0.2">
      <c r="C5" s="4" t="s">
        <v>31</v>
      </c>
    </row>
    <row r="6" spans="1:7" s="4" customFormat="1" ht="12.95" customHeight="1" x14ac:dyDescent="0.2">
      <c r="A6" s="6" t="s">
        <v>1</v>
      </c>
      <c r="C6" s="4" t="s">
        <v>32</v>
      </c>
    </row>
    <row r="7" spans="1:7" s="4" customFormat="1" ht="12.95" customHeight="1" x14ac:dyDescent="0.2">
      <c r="A7" s="4" t="s">
        <v>2</v>
      </c>
      <c r="C7" s="4">
        <f>+C4</f>
        <v>24789.599999999999</v>
      </c>
    </row>
    <row r="8" spans="1:7" s="4" customFormat="1" ht="12.95" customHeight="1" x14ac:dyDescent="0.2">
      <c r="A8" s="4" t="s">
        <v>3</v>
      </c>
      <c r="C8" s="4">
        <f>+D4</f>
        <v>1.5748500000000001</v>
      </c>
    </row>
    <row r="9" spans="1:7" s="4" customFormat="1" ht="12.95" customHeight="1" x14ac:dyDescent="0.2">
      <c r="A9" s="9" t="s">
        <v>38</v>
      </c>
      <c r="C9" s="10">
        <v>-9.5</v>
      </c>
      <c r="D9" s="4" t="s">
        <v>39</v>
      </c>
    </row>
    <row r="10" spans="1:7" s="4" customFormat="1" ht="12.95" customHeight="1" thickBot="1" x14ac:dyDescent="0.25">
      <c r="C10" s="11" t="s">
        <v>20</v>
      </c>
      <c r="D10" s="11" t="s">
        <v>21</v>
      </c>
    </row>
    <row r="11" spans="1:7" s="4" customFormat="1" ht="12.95" customHeight="1" x14ac:dyDescent="0.2">
      <c r="A11" s="4" t="s">
        <v>16</v>
      </c>
      <c r="C11" s="12">
        <f ca="1">INTERCEPT(INDIRECT($G$11):G992,INDIRECT($F$11):F992)</f>
        <v>-0.36117114014844387</v>
      </c>
      <c r="D11" s="13"/>
      <c r="F11" s="14" t="str">
        <f>"F"&amp;E19</f>
        <v>F22</v>
      </c>
      <c r="G11" s="12" t="str">
        <f>"G"&amp;E19</f>
        <v>G22</v>
      </c>
    </row>
    <row r="12" spans="1:7" s="4" customFormat="1" ht="12.95" customHeight="1" x14ac:dyDescent="0.2">
      <c r="A12" s="4" t="s">
        <v>17</v>
      </c>
      <c r="C12" s="12">
        <f ca="1">SLOPE(INDIRECT($G$11):G992,INDIRECT($F$11):F992)</f>
        <v>3.0782132601688464E-5</v>
      </c>
      <c r="D12" s="13"/>
    </row>
    <row r="13" spans="1:7" s="4" customFormat="1" ht="12.95" customHeight="1" x14ac:dyDescent="0.2">
      <c r="A13" s="4" t="s">
        <v>19</v>
      </c>
      <c r="C13" s="13" t="s">
        <v>14</v>
      </c>
      <c r="D13" s="15" t="s">
        <v>45</v>
      </c>
      <c r="E13" s="10">
        <v>1</v>
      </c>
    </row>
    <row r="14" spans="1:7" s="4" customFormat="1" ht="12.95" customHeight="1" x14ac:dyDescent="0.2">
      <c r="D14" s="15" t="s">
        <v>40</v>
      </c>
      <c r="E14" s="16">
        <f ca="1">NOW()+15018.5+$C$9/24</f>
        <v>60370.832361574074</v>
      </c>
    </row>
    <row r="15" spans="1:7" s="4" customFormat="1" ht="12.95" customHeight="1" x14ac:dyDescent="0.2">
      <c r="A15" s="17" t="s">
        <v>18</v>
      </c>
      <c r="C15" s="18">
        <f ca="1">(C7+C11)+(C8+C12)*INT(MAX(F21:F3533))</f>
        <v>56220.70947866232</v>
      </c>
      <c r="D15" s="15" t="s">
        <v>46</v>
      </c>
      <c r="E15" s="16">
        <f ca="1">ROUND(2*(E14-$C$7)/$C$8,0)/2+E13</f>
        <v>22594.5</v>
      </c>
    </row>
    <row r="16" spans="1:7" s="4" customFormat="1" ht="12.95" customHeight="1" x14ac:dyDescent="0.2">
      <c r="A16" s="6" t="s">
        <v>4</v>
      </c>
      <c r="C16" s="19">
        <f ca="1">+C8+C12</f>
        <v>1.5748807821326019</v>
      </c>
      <c r="D16" s="15" t="s">
        <v>41</v>
      </c>
      <c r="E16" s="12">
        <f ca="1">ROUND(2*(E14-$C$15)/$C$16,0)/2+E13</f>
        <v>2636</v>
      </c>
    </row>
    <row r="17" spans="1:17" s="4" customFormat="1" ht="12.95" customHeight="1" thickBot="1" x14ac:dyDescent="0.25">
      <c r="A17" s="15" t="s">
        <v>35</v>
      </c>
      <c r="C17" s="4">
        <f>COUNT(C21:C2191)</f>
        <v>4</v>
      </c>
      <c r="D17" s="15" t="s">
        <v>42</v>
      </c>
      <c r="E17" s="20">
        <f ca="1">+$C$15+$C$16*E16-15018.5-$C$9/24</f>
        <v>45353.991053697195</v>
      </c>
    </row>
    <row r="18" spans="1:17" s="4" customFormat="1" ht="12.95" customHeight="1" x14ac:dyDescent="0.2">
      <c r="A18" s="6" t="s">
        <v>5</v>
      </c>
      <c r="C18" s="7">
        <f ca="1">+C15</f>
        <v>56220.70947866232</v>
      </c>
      <c r="D18" s="8">
        <f ca="1">+C16</f>
        <v>1.5748807821326019</v>
      </c>
      <c r="E18" s="21" t="s">
        <v>43</v>
      </c>
    </row>
    <row r="19" spans="1:17" s="4" customFormat="1" ht="12.95" customHeight="1" thickTop="1" x14ac:dyDescent="0.2">
      <c r="A19" s="22" t="s">
        <v>47</v>
      </c>
      <c r="E19" s="23">
        <v>22</v>
      </c>
    </row>
    <row r="20" spans="1:17" s="4" customFormat="1" ht="12.95" customHeight="1" thickBot="1" x14ac:dyDescent="0.25">
      <c r="A20" s="11" t="s">
        <v>6</v>
      </c>
      <c r="B20" s="11" t="s">
        <v>7</v>
      </c>
      <c r="C20" s="11" t="s">
        <v>8</v>
      </c>
      <c r="D20" s="11" t="s">
        <v>13</v>
      </c>
      <c r="E20" s="11" t="s">
        <v>9</v>
      </c>
      <c r="F20" s="11" t="s">
        <v>10</v>
      </c>
      <c r="G20" s="11" t="s">
        <v>11</v>
      </c>
      <c r="H20" s="24" t="s">
        <v>12</v>
      </c>
      <c r="I20" s="24" t="s">
        <v>33</v>
      </c>
      <c r="J20" s="24" t="s">
        <v>48</v>
      </c>
      <c r="K20" s="24" t="s">
        <v>25</v>
      </c>
      <c r="L20" s="24" t="s">
        <v>26</v>
      </c>
      <c r="M20" s="24" t="s">
        <v>27</v>
      </c>
      <c r="N20" s="24" t="s">
        <v>28</v>
      </c>
      <c r="O20" s="24" t="s">
        <v>23</v>
      </c>
      <c r="P20" s="25" t="s">
        <v>22</v>
      </c>
      <c r="Q20" s="11" t="s">
        <v>15</v>
      </c>
    </row>
    <row r="21" spans="1:17" s="4" customFormat="1" ht="12.95" customHeight="1" x14ac:dyDescent="0.2">
      <c r="A21" s="4" t="s">
        <v>12</v>
      </c>
      <c r="C21" s="26">
        <f>+C4</f>
        <v>24789.599999999999</v>
      </c>
      <c r="D21" s="26" t="s">
        <v>14</v>
      </c>
      <c r="E21" s="4">
        <f>+(C21-C$7)/C$8</f>
        <v>0</v>
      </c>
      <c r="F21" s="4">
        <f>ROUND(2*E21,0)/2</f>
        <v>0</v>
      </c>
      <c r="G21" s="4">
        <f>+C21-(C$7+F21*C$8)</f>
        <v>0</v>
      </c>
      <c r="H21" s="4">
        <f>+G21</f>
        <v>0</v>
      </c>
      <c r="O21" s="4">
        <f ca="1">+C$11+C$12*$F21</f>
        <v>-0.36117114014844387</v>
      </c>
      <c r="Q21" s="27">
        <f>+C21-15018.5</f>
        <v>9771.0999999999985</v>
      </c>
    </row>
    <row r="22" spans="1:17" s="4" customFormat="1" ht="12.95" customHeight="1" x14ac:dyDescent="0.2">
      <c r="A22" s="4" t="s">
        <v>33</v>
      </c>
      <c r="B22" s="13" t="s">
        <v>34</v>
      </c>
      <c r="C22" s="26">
        <v>51365.351488230001</v>
      </c>
      <c r="D22" s="26"/>
      <c r="E22" s="4">
        <f>+(C22-C$7)/C$8</f>
        <v>16875.100160796268</v>
      </c>
      <c r="F22" s="4">
        <f>ROUND(2*E22,0)/2</f>
        <v>16875</v>
      </c>
      <c r="G22" s="4">
        <f>+C22-(C$7+F22*C$8)</f>
        <v>0.15773823000199627</v>
      </c>
      <c r="I22" s="4">
        <f>+G22</f>
        <v>0.15773823000199627</v>
      </c>
      <c r="O22" s="4">
        <f ca="1">+C$11+C$12*$F22</f>
        <v>0.15827734750504896</v>
      </c>
      <c r="Q22" s="27">
        <f>+C22-15018.5</f>
        <v>36346.851488230001</v>
      </c>
    </row>
    <row r="23" spans="1:17" s="4" customFormat="1" ht="12.95" customHeight="1" x14ac:dyDescent="0.2">
      <c r="A23" s="4" t="s">
        <v>36</v>
      </c>
      <c r="B23" s="28" t="s">
        <v>34</v>
      </c>
      <c r="C23" s="29">
        <v>53368.601300000002</v>
      </c>
      <c r="D23" s="29">
        <v>5.0000000000000001E-4</v>
      </c>
      <c r="E23" s="4">
        <f>+(C23-C$7)/C$8</f>
        <v>18147.125948503035</v>
      </c>
      <c r="F23" s="4">
        <f>ROUND(2*E23,0)/2</f>
        <v>18147</v>
      </c>
      <c r="G23" s="4">
        <f>+C23-(C$7+F23*C$8)</f>
        <v>0.19834999999875436</v>
      </c>
      <c r="J23" s="4">
        <f>+G23</f>
        <v>0.19834999999875436</v>
      </c>
      <c r="O23" s="4">
        <f ca="1">+C$11+C$12*$F23</f>
        <v>0.19743222017439666</v>
      </c>
      <c r="Q23" s="27">
        <f>+C23-15018.5</f>
        <v>38350.101300000002</v>
      </c>
    </row>
    <row r="24" spans="1:17" s="4" customFormat="1" ht="12.95" customHeight="1" x14ac:dyDescent="0.2">
      <c r="A24" s="30" t="s">
        <v>44</v>
      </c>
      <c r="B24" s="31" t="s">
        <v>34</v>
      </c>
      <c r="C24" s="32">
        <v>56220.7091</v>
      </c>
      <c r="D24" s="32">
        <v>4.0000000000000002E-4</v>
      </c>
      <c r="E24" s="4">
        <f>+(C24-C$7)/C$8</f>
        <v>19958.160523224433</v>
      </c>
      <c r="F24" s="4">
        <f>ROUND(2*E24,0)/2</f>
        <v>19958</v>
      </c>
      <c r="G24" s="4">
        <f>+C24-(C$7+F24*C$8)</f>
        <v>0.25279999999474967</v>
      </c>
      <c r="J24" s="4">
        <f>+G24</f>
        <v>0.25279999999474967</v>
      </c>
      <c r="O24" s="4">
        <f ca="1">+C$11+C$12*$F24</f>
        <v>0.25317866231605446</v>
      </c>
      <c r="Q24" s="27">
        <f>+C24-15018.5</f>
        <v>41202.2091</v>
      </c>
    </row>
    <row r="25" spans="1:17" s="4" customFormat="1" ht="12.95" customHeight="1" x14ac:dyDescent="0.2">
      <c r="C25" s="33"/>
      <c r="D25" s="33"/>
      <c r="Q25" s="27"/>
    </row>
    <row r="26" spans="1:17" s="4" customFormat="1" ht="12.95" customHeight="1" x14ac:dyDescent="0.2">
      <c r="C26" s="33"/>
      <c r="D26" s="33"/>
      <c r="Q26" s="27"/>
    </row>
    <row r="27" spans="1:17" s="4" customFormat="1" ht="12.95" customHeight="1" x14ac:dyDescent="0.2">
      <c r="C27" s="33"/>
      <c r="D27" s="33"/>
      <c r="Q27" s="27"/>
    </row>
    <row r="28" spans="1:17" s="4" customFormat="1" ht="12.95" customHeight="1" x14ac:dyDescent="0.2">
      <c r="D28" s="13"/>
      <c r="Q28" s="27"/>
    </row>
    <row r="29" spans="1:17" s="4" customFormat="1" ht="12.95" customHeight="1" x14ac:dyDescent="0.2">
      <c r="D29" s="13"/>
      <c r="Q29" s="27"/>
    </row>
    <row r="30" spans="1:17" s="4" customFormat="1" ht="12.95" customHeight="1" x14ac:dyDescent="0.2">
      <c r="D30" s="13"/>
      <c r="Q30" s="27"/>
    </row>
    <row r="31" spans="1:17" s="4" customFormat="1" ht="12.95" customHeight="1" x14ac:dyDescent="0.2">
      <c r="D31" s="13"/>
      <c r="Q31" s="27"/>
    </row>
    <row r="32" spans="1:17" s="4" customFormat="1" ht="12.95" customHeight="1" x14ac:dyDescent="0.2">
      <c r="D32" s="13"/>
      <c r="Q32" s="27"/>
    </row>
    <row r="33" spans="4:17" x14ac:dyDescent="0.2">
      <c r="D33" s="3"/>
      <c r="Q33" s="2"/>
    </row>
    <row r="34" spans="4:17" x14ac:dyDescent="0.2">
      <c r="D34" s="3"/>
    </row>
    <row r="35" spans="4:17" x14ac:dyDescent="0.2">
      <c r="D35" s="3"/>
    </row>
    <row r="36" spans="4:17" x14ac:dyDescent="0.2">
      <c r="D36" s="3"/>
    </row>
    <row r="37" spans="4:17" x14ac:dyDescent="0.2">
      <c r="D37" s="3"/>
    </row>
    <row r="38" spans="4:17" x14ac:dyDescent="0.2">
      <c r="D38" s="3"/>
    </row>
    <row r="39" spans="4:17" x14ac:dyDescent="0.2">
      <c r="D39" s="3"/>
    </row>
    <row r="40" spans="4:17" x14ac:dyDescent="0.2">
      <c r="D40" s="3"/>
    </row>
    <row r="41" spans="4:17" x14ac:dyDescent="0.2">
      <c r="D41" s="3"/>
    </row>
    <row r="42" spans="4:17" x14ac:dyDescent="0.2">
      <c r="D42" s="3"/>
    </row>
    <row r="43" spans="4:17" x14ac:dyDescent="0.2">
      <c r="D43" s="3"/>
    </row>
    <row r="44" spans="4:17" x14ac:dyDescent="0.2">
      <c r="D44" s="3"/>
    </row>
    <row r="45" spans="4:17" x14ac:dyDescent="0.2">
      <c r="D45" s="3"/>
    </row>
    <row r="46" spans="4:17" x14ac:dyDescent="0.2">
      <c r="D46" s="3"/>
    </row>
    <row r="47" spans="4:17" x14ac:dyDescent="0.2">
      <c r="D47" s="3"/>
    </row>
    <row r="48" spans="4:17" x14ac:dyDescent="0.2">
      <c r="D48" s="3"/>
    </row>
    <row r="49" spans="4:4" x14ac:dyDescent="0.2">
      <c r="D49" s="3"/>
    </row>
    <row r="50" spans="4:4" x14ac:dyDescent="0.2">
      <c r="D50" s="3"/>
    </row>
    <row r="51" spans="4:4" x14ac:dyDescent="0.2">
      <c r="D51" s="3"/>
    </row>
    <row r="52" spans="4:4" x14ac:dyDescent="0.2">
      <c r="D52" s="3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2024-03-01T06:58:36Z</dcterms:modified>
</cp:coreProperties>
</file>