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59C457-9E17-4479-88AE-5F56DD0E444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2" i="1" l="1"/>
  <c r="W8" i="1"/>
  <c r="D13" i="1"/>
  <c r="D11" i="1"/>
  <c r="W13" i="1" s="1"/>
  <c r="W11" i="1"/>
  <c r="W10" i="1"/>
  <c r="W9" i="1"/>
  <c r="W3" i="1"/>
  <c r="W2" i="1"/>
  <c r="Q21" i="1"/>
  <c r="D9" i="1"/>
  <c r="C9" i="1"/>
  <c r="Q22" i="1"/>
  <c r="Q23" i="1"/>
  <c r="Q24" i="1"/>
  <c r="Q25" i="1"/>
  <c r="Q28" i="1"/>
  <c r="Q32" i="1"/>
  <c r="Q38" i="1"/>
  <c r="Q39" i="1"/>
  <c r="Q40" i="1"/>
  <c r="Q41" i="1"/>
  <c r="Q45" i="1"/>
  <c r="Q46" i="1"/>
  <c r="Q48" i="1"/>
  <c r="Q50" i="1"/>
  <c r="Q52" i="1"/>
  <c r="Q53" i="1"/>
  <c r="Q73" i="1"/>
  <c r="Q74" i="1"/>
  <c r="Q75" i="1"/>
  <c r="Q77" i="1"/>
  <c r="Q84" i="1"/>
  <c r="Q85" i="1"/>
  <c r="G54" i="2"/>
  <c r="C54" i="2"/>
  <c r="G53" i="2"/>
  <c r="C53" i="2"/>
  <c r="G52" i="2"/>
  <c r="C52" i="2"/>
  <c r="G77" i="2"/>
  <c r="C77" i="2"/>
  <c r="G76" i="2"/>
  <c r="C76" i="2"/>
  <c r="G51" i="2"/>
  <c r="C51" i="2"/>
  <c r="G50" i="2"/>
  <c r="C50" i="2"/>
  <c r="G49" i="2"/>
  <c r="C49" i="2"/>
  <c r="G48" i="2"/>
  <c r="C48" i="2"/>
  <c r="G47" i="2"/>
  <c r="C47" i="2"/>
  <c r="G46" i="2"/>
  <c r="C46" i="2"/>
  <c r="G75" i="2"/>
  <c r="C75" i="2"/>
  <c r="G45" i="2"/>
  <c r="C45" i="2"/>
  <c r="G74" i="2"/>
  <c r="C74" i="2"/>
  <c r="G73" i="2"/>
  <c r="C73" i="2"/>
  <c r="G72" i="2"/>
  <c r="C72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71" i="2"/>
  <c r="C71" i="2"/>
  <c r="G70" i="2"/>
  <c r="C70" i="2"/>
  <c r="G26" i="2"/>
  <c r="C26" i="2"/>
  <c r="G25" i="2"/>
  <c r="C25" i="2"/>
  <c r="G69" i="2"/>
  <c r="C69" i="2"/>
  <c r="G24" i="2"/>
  <c r="C24" i="2"/>
  <c r="G68" i="2"/>
  <c r="C68" i="2"/>
  <c r="G23" i="2"/>
  <c r="C23" i="2"/>
  <c r="G67" i="2"/>
  <c r="C67" i="2"/>
  <c r="G66" i="2"/>
  <c r="C66" i="2"/>
  <c r="G22" i="2"/>
  <c r="C22" i="2"/>
  <c r="G21" i="2"/>
  <c r="C21" i="2"/>
  <c r="G65" i="2"/>
  <c r="C65" i="2"/>
  <c r="G64" i="2"/>
  <c r="C64" i="2"/>
  <c r="G63" i="2"/>
  <c r="C63" i="2"/>
  <c r="G62" i="2"/>
  <c r="C62" i="2"/>
  <c r="G20" i="2"/>
  <c r="C20" i="2"/>
  <c r="G19" i="2"/>
  <c r="C19" i="2"/>
  <c r="G18" i="2"/>
  <c r="C18" i="2"/>
  <c r="G17" i="2"/>
  <c r="C17" i="2"/>
  <c r="G16" i="2"/>
  <c r="C16" i="2"/>
  <c r="G61" i="2"/>
  <c r="C61" i="2"/>
  <c r="G15" i="2"/>
  <c r="C15" i="2"/>
  <c r="G14" i="2"/>
  <c r="C14" i="2"/>
  <c r="G13" i="2"/>
  <c r="C13" i="2"/>
  <c r="G60" i="2"/>
  <c r="C60" i="2"/>
  <c r="G12" i="2"/>
  <c r="C12" i="2"/>
  <c r="G11" i="2"/>
  <c r="C11" i="2"/>
  <c r="G59" i="2"/>
  <c r="C59" i="2"/>
  <c r="G58" i="2"/>
  <c r="C58" i="2"/>
  <c r="G57" i="2"/>
  <c r="C57" i="2"/>
  <c r="G56" i="2"/>
  <c r="C56" i="2"/>
  <c r="G55" i="2"/>
  <c r="C55" i="2"/>
  <c r="H54" i="2"/>
  <c r="D54" i="2"/>
  <c r="B54" i="2"/>
  <c r="A54" i="2"/>
  <c r="H53" i="2"/>
  <c r="B53" i="2"/>
  <c r="D53" i="2"/>
  <c r="A53" i="2"/>
  <c r="H52" i="2"/>
  <c r="D52" i="2"/>
  <c r="B52" i="2"/>
  <c r="A52" i="2"/>
  <c r="H77" i="2"/>
  <c r="B77" i="2"/>
  <c r="D77" i="2"/>
  <c r="A77" i="2"/>
  <c r="H76" i="2"/>
  <c r="D76" i="2"/>
  <c r="B76" i="2"/>
  <c r="A76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75" i="2"/>
  <c r="B75" i="2"/>
  <c r="D75" i="2"/>
  <c r="A75" i="2"/>
  <c r="H45" i="2"/>
  <c r="D45" i="2"/>
  <c r="B45" i="2"/>
  <c r="A45" i="2"/>
  <c r="H74" i="2"/>
  <c r="B74" i="2"/>
  <c r="D74" i="2"/>
  <c r="A74" i="2"/>
  <c r="H73" i="2"/>
  <c r="D73" i="2"/>
  <c r="B73" i="2"/>
  <c r="A73" i="2"/>
  <c r="H72" i="2"/>
  <c r="B72" i="2"/>
  <c r="D72" i="2"/>
  <c r="A72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71" i="2"/>
  <c r="D71" i="2"/>
  <c r="B71" i="2"/>
  <c r="A71" i="2"/>
  <c r="H70" i="2"/>
  <c r="B70" i="2"/>
  <c r="D70" i="2"/>
  <c r="A70" i="2"/>
  <c r="H26" i="2"/>
  <c r="D26" i="2"/>
  <c r="B26" i="2"/>
  <c r="A26" i="2"/>
  <c r="H25" i="2"/>
  <c r="B25" i="2"/>
  <c r="D25" i="2"/>
  <c r="A25" i="2"/>
  <c r="H69" i="2"/>
  <c r="D69" i="2"/>
  <c r="B69" i="2"/>
  <c r="A69" i="2"/>
  <c r="H24" i="2"/>
  <c r="B24" i="2"/>
  <c r="D24" i="2"/>
  <c r="A24" i="2"/>
  <c r="H68" i="2"/>
  <c r="D68" i="2"/>
  <c r="B68" i="2"/>
  <c r="A68" i="2"/>
  <c r="H23" i="2"/>
  <c r="B23" i="2"/>
  <c r="D23" i="2"/>
  <c r="A23" i="2"/>
  <c r="H67" i="2"/>
  <c r="B67" i="2"/>
  <c r="D67" i="2"/>
  <c r="A67" i="2"/>
  <c r="H66" i="2"/>
  <c r="B66" i="2"/>
  <c r="D66" i="2"/>
  <c r="A66" i="2"/>
  <c r="H22" i="2"/>
  <c r="B22" i="2"/>
  <c r="D22" i="2"/>
  <c r="A22" i="2"/>
  <c r="H21" i="2"/>
  <c r="B21" i="2"/>
  <c r="D21" i="2"/>
  <c r="A21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D16" i="2"/>
  <c r="B16" i="2"/>
  <c r="A16" i="2"/>
  <c r="H61" i="2"/>
  <c r="D61" i="2"/>
  <c r="B61" i="2"/>
  <c r="A61" i="2"/>
  <c r="H15" i="2"/>
  <c r="D15" i="2"/>
  <c r="B15" i="2"/>
  <c r="A15" i="2"/>
  <c r="H14" i="2"/>
  <c r="D14" i="2"/>
  <c r="B14" i="2"/>
  <c r="A14" i="2"/>
  <c r="H13" i="2"/>
  <c r="D13" i="2"/>
  <c r="B13" i="2"/>
  <c r="A13" i="2"/>
  <c r="H60" i="2"/>
  <c r="D60" i="2"/>
  <c r="B60" i="2"/>
  <c r="A60" i="2"/>
  <c r="H12" i="2"/>
  <c r="D12" i="2"/>
  <c r="B12" i="2"/>
  <c r="A12" i="2"/>
  <c r="H11" i="2"/>
  <c r="D11" i="2"/>
  <c r="B11" i="2"/>
  <c r="A11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Q87" i="1"/>
  <c r="Q88" i="1"/>
  <c r="Q80" i="1"/>
  <c r="Q86" i="1"/>
  <c r="E42" i="1"/>
  <c r="F42" i="1"/>
  <c r="F16" i="1"/>
  <c r="F17" i="1" s="1"/>
  <c r="C17" i="1"/>
  <c r="Q78" i="1"/>
  <c r="Q81" i="1"/>
  <c r="Q82" i="1"/>
  <c r="Q57" i="1"/>
  <c r="Q59" i="1"/>
  <c r="Q83" i="1"/>
  <c r="Q76" i="1"/>
  <c r="Q79" i="1"/>
  <c r="Q26" i="1"/>
  <c r="Q27" i="1"/>
  <c r="Q29" i="1"/>
  <c r="Q30" i="1"/>
  <c r="Q31" i="1"/>
  <c r="Q33" i="1"/>
  <c r="Q34" i="1"/>
  <c r="Q35" i="1"/>
  <c r="Q36" i="1"/>
  <c r="Q37" i="1"/>
  <c r="Q43" i="1"/>
  <c r="Q44" i="1"/>
  <c r="Q47" i="1"/>
  <c r="Q49" i="1"/>
  <c r="Q51" i="1"/>
  <c r="Q54" i="1"/>
  <c r="Q55" i="1"/>
  <c r="Q56" i="1"/>
  <c r="Q58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C8" i="1"/>
  <c r="C7" i="1"/>
  <c r="Q42" i="1"/>
  <c r="G29" i="1"/>
  <c r="I29" i="1"/>
  <c r="P42" i="1"/>
  <c r="G42" i="1"/>
  <c r="H42" i="1"/>
  <c r="G43" i="1"/>
  <c r="I43" i="1"/>
  <c r="E28" i="2"/>
  <c r="E42" i="2"/>
  <c r="E13" i="2"/>
  <c r="E19" i="2"/>
  <c r="E66" i="2"/>
  <c r="E37" i="2"/>
  <c r="E43" i="2"/>
  <c r="E38" i="2"/>
  <c r="E24" i="1"/>
  <c r="F24" i="1"/>
  <c r="P24" i="1"/>
  <c r="E45" i="1"/>
  <c r="F45" i="1"/>
  <c r="P45" i="1"/>
  <c r="E75" i="1"/>
  <c r="F75" i="1"/>
  <c r="P75" i="1"/>
  <c r="E64" i="1"/>
  <c r="F64" i="1"/>
  <c r="P64" i="1"/>
  <c r="G66" i="1"/>
  <c r="I66" i="1"/>
  <c r="E72" i="1"/>
  <c r="F72" i="1"/>
  <c r="P72" i="1"/>
  <c r="E86" i="1"/>
  <c r="F86" i="1"/>
  <c r="P86" i="1"/>
  <c r="E47" i="1"/>
  <c r="F47" i="1"/>
  <c r="E26" i="1"/>
  <c r="F26" i="1"/>
  <c r="E32" i="1"/>
  <c r="F32" i="1"/>
  <c r="P32" i="1"/>
  <c r="E50" i="1"/>
  <c r="F50" i="1"/>
  <c r="P50" i="1"/>
  <c r="E85" i="1"/>
  <c r="F85" i="1"/>
  <c r="P85" i="1"/>
  <c r="E67" i="1"/>
  <c r="F67" i="1"/>
  <c r="P67" i="1"/>
  <c r="E79" i="1"/>
  <c r="F79" i="1"/>
  <c r="P79" i="1"/>
  <c r="R79" i="1" s="1"/>
  <c r="E59" i="1"/>
  <c r="F59" i="1"/>
  <c r="E57" i="1"/>
  <c r="F57" i="1"/>
  <c r="P57" i="1"/>
  <c r="E55" i="1"/>
  <c r="F55" i="1"/>
  <c r="E49" i="1"/>
  <c r="F49" i="1"/>
  <c r="E30" i="1"/>
  <c r="F30" i="1"/>
  <c r="G30" i="1"/>
  <c r="I30" i="1"/>
  <c r="E22" i="1"/>
  <c r="F22" i="1"/>
  <c r="E40" i="1"/>
  <c r="F40" i="1"/>
  <c r="P40" i="1"/>
  <c r="G45" i="1"/>
  <c r="K45" i="1"/>
  <c r="E73" i="1"/>
  <c r="F73" i="1"/>
  <c r="P73" i="1"/>
  <c r="E62" i="1"/>
  <c r="F62" i="1"/>
  <c r="P62" i="1"/>
  <c r="G64" i="1"/>
  <c r="I64" i="1"/>
  <c r="E70" i="1"/>
  <c r="F70" i="1"/>
  <c r="P70" i="1"/>
  <c r="E82" i="1"/>
  <c r="F82" i="1"/>
  <c r="P82" i="1"/>
  <c r="G86" i="1"/>
  <c r="J86" i="1"/>
  <c r="E44" i="1"/>
  <c r="F44" i="1"/>
  <c r="P44" i="1"/>
  <c r="E36" i="1"/>
  <c r="F36" i="1"/>
  <c r="E34" i="1"/>
  <c r="F34" i="1"/>
  <c r="E25" i="1"/>
  <c r="F25" i="1"/>
  <c r="P25" i="1"/>
  <c r="E46" i="1"/>
  <c r="F46" i="1"/>
  <c r="P46" i="1"/>
  <c r="E77" i="1"/>
  <c r="F77" i="1"/>
  <c r="P77" i="1"/>
  <c r="G85" i="1"/>
  <c r="J85" i="1"/>
  <c r="E65" i="1"/>
  <c r="F65" i="1"/>
  <c r="P65" i="1"/>
  <c r="E76" i="1"/>
  <c r="F76" i="1"/>
  <c r="P76" i="1"/>
  <c r="E87" i="1"/>
  <c r="F87" i="1"/>
  <c r="P87" i="1"/>
  <c r="G22" i="1"/>
  <c r="K22" i="1"/>
  <c r="E38" i="1"/>
  <c r="F38" i="1"/>
  <c r="P38" i="1"/>
  <c r="E52" i="1"/>
  <c r="F52" i="1"/>
  <c r="P52" i="1"/>
  <c r="E60" i="1"/>
  <c r="F60" i="1"/>
  <c r="P60" i="1"/>
  <c r="G62" i="1"/>
  <c r="I62" i="1"/>
  <c r="E68" i="1"/>
  <c r="F68" i="1"/>
  <c r="P68" i="1"/>
  <c r="G70" i="1"/>
  <c r="I70" i="1"/>
  <c r="E80" i="1"/>
  <c r="F80" i="1"/>
  <c r="P80" i="1"/>
  <c r="E27" i="1"/>
  <c r="F27" i="1"/>
  <c r="G27" i="1"/>
  <c r="I27" i="1"/>
  <c r="E23" i="1"/>
  <c r="F23" i="1"/>
  <c r="E41" i="1"/>
  <c r="F41" i="1"/>
  <c r="P41" i="1"/>
  <c r="G46" i="1"/>
  <c r="K46" i="1"/>
  <c r="E74" i="1"/>
  <c r="F74" i="1"/>
  <c r="P74" i="1"/>
  <c r="E63" i="1"/>
  <c r="F63" i="1"/>
  <c r="P63" i="1"/>
  <c r="G65" i="1"/>
  <c r="I65" i="1"/>
  <c r="E71" i="1"/>
  <c r="F71" i="1"/>
  <c r="P71" i="1"/>
  <c r="E83" i="1"/>
  <c r="F83" i="1"/>
  <c r="P83" i="1"/>
  <c r="G87" i="1"/>
  <c r="J87" i="1"/>
  <c r="E58" i="1"/>
  <c r="F58" i="1"/>
  <c r="P58" i="1"/>
  <c r="E56" i="1"/>
  <c r="F56" i="1"/>
  <c r="E54" i="1"/>
  <c r="F54" i="1"/>
  <c r="P54" i="1"/>
  <c r="E31" i="1"/>
  <c r="F31" i="1"/>
  <c r="G31" i="1"/>
  <c r="I31" i="1"/>
  <c r="E29" i="1"/>
  <c r="F29" i="1"/>
  <c r="P29" i="1"/>
  <c r="E21" i="1"/>
  <c r="F21" i="1"/>
  <c r="P21" i="1"/>
  <c r="R21" i="1" s="1"/>
  <c r="E28" i="1"/>
  <c r="F28" i="1"/>
  <c r="P28" i="1"/>
  <c r="G38" i="1"/>
  <c r="K38" i="1"/>
  <c r="E48" i="1"/>
  <c r="F48" i="1"/>
  <c r="P48" i="1"/>
  <c r="R48" i="1" s="1"/>
  <c r="E84" i="1"/>
  <c r="F84" i="1"/>
  <c r="P84" i="1"/>
  <c r="G60" i="1"/>
  <c r="I60" i="1"/>
  <c r="E66" i="1"/>
  <c r="F66" i="1"/>
  <c r="P66" i="1"/>
  <c r="R66" i="1" s="1"/>
  <c r="E78" i="1"/>
  <c r="F78" i="1"/>
  <c r="P78" i="1"/>
  <c r="G80" i="1"/>
  <c r="N80" i="1"/>
  <c r="E88" i="1"/>
  <c r="F88" i="1"/>
  <c r="P88" i="1"/>
  <c r="R88" i="1" s="1"/>
  <c r="E43" i="1"/>
  <c r="F43" i="1"/>
  <c r="P43" i="1"/>
  <c r="E37" i="1"/>
  <c r="F37" i="1"/>
  <c r="E35" i="1"/>
  <c r="F35" i="1"/>
  <c r="G35" i="1"/>
  <c r="I35" i="1"/>
  <c r="E33" i="1"/>
  <c r="F33" i="1"/>
  <c r="G23" i="1"/>
  <c r="K23" i="1"/>
  <c r="E39" i="1"/>
  <c r="F39" i="1"/>
  <c r="P39" i="1"/>
  <c r="R39" i="1" s="1"/>
  <c r="G41" i="1"/>
  <c r="K41" i="1"/>
  <c r="E53" i="1"/>
  <c r="F53" i="1"/>
  <c r="P53" i="1"/>
  <c r="E61" i="1"/>
  <c r="F61" i="1"/>
  <c r="P61" i="1"/>
  <c r="R61" i="1" s="1"/>
  <c r="G63" i="1"/>
  <c r="I63" i="1"/>
  <c r="E69" i="1"/>
  <c r="F69" i="1"/>
  <c r="P69" i="1"/>
  <c r="G71" i="1"/>
  <c r="I71" i="1"/>
  <c r="E81" i="1"/>
  <c r="F81" i="1"/>
  <c r="P81" i="1"/>
  <c r="R81" i="1" s="1"/>
  <c r="G83" i="1"/>
  <c r="J83" i="1"/>
  <c r="E51" i="1"/>
  <c r="F51" i="1"/>
  <c r="G26" i="1"/>
  <c r="I26" i="1"/>
  <c r="E62" i="2"/>
  <c r="E67" i="2"/>
  <c r="E31" i="2"/>
  <c r="E72" i="2"/>
  <c r="E77" i="2"/>
  <c r="E11" i="2"/>
  <c r="E15" i="2"/>
  <c r="E63" i="2"/>
  <c r="E70" i="2"/>
  <c r="E39" i="2"/>
  <c r="E73" i="2"/>
  <c r="E48" i="2"/>
  <c r="E52" i="2"/>
  <c r="E55" i="2"/>
  <c r="E12" i="2"/>
  <c r="E61" i="2"/>
  <c r="E23" i="2"/>
  <c r="E33" i="2"/>
  <c r="E53" i="2"/>
  <c r="E56" i="2"/>
  <c r="E16" i="2"/>
  <c r="E65" i="2"/>
  <c r="E34" i="2"/>
  <c r="E74" i="2"/>
  <c r="E50" i="2"/>
  <c r="E54" i="2"/>
  <c r="E57" i="2"/>
  <c r="E17" i="2"/>
  <c r="E21" i="2"/>
  <c r="E27" i="2"/>
  <c r="E35" i="2"/>
  <c r="E41" i="2"/>
  <c r="W4" i="1"/>
  <c r="W12" i="1"/>
  <c r="P31" i="1"/>
  <c r="R31" i="1"/>
  <c r="P23" i="1"/>
  <c r="R23" i="1"/>
  <c r="W5" i="1"/>
  <c r="W6" i="1"/>
  <c r="W14" i="1"/>
  <c r="P30" i="1"/>
  <c r="R30" i="1" s="1"/>
  <c r="P26" i="1"/>
  <c r="R26" i="1"/>
  <c r="P22" i="1"/>
  <c r="W7" i="1"/>
  <c r="G76" i="1"/>
  <c r="J76" i="1"/>
  <c r="G25" i="1"/>
  <c r="K25" i="1"/>
  <c r="R87" i="1"/>
  <c r="G72" i="1"/>
  <c r="I72" i="1"/>
  <c r="R64" i="1"/>
  <c r="R22" i="1"/>
  <c r="P27" i="1"/>
  <c r="R27" i="1" s="1"/>
  <c r="E24" i="2"/>
  <c r="E40" i="2"/>
  <c r="E49" i="2"/>
  <c r="D16" i="1"/>
  <c r="D19" i="1" s="1"/>
  <c r="G57" i="1"/>
  <c r="J57" i="1"/>
  <c r="P33" i="1"/>
  <c r="G33" i="1"/>
  <c r="I33" i="1"/>
  <c r="R29" i="1"/>
  <c r="R71" i="1"/>
  <c r="G73" i="1"/>
  <c r="K73" i="1"/>
  <c r="G79" i="1"/>
  <c r="J79" i="1"/>
  <c r="G32" i="1"/>
  <c r="K32" i="1"/>
  <c r="R70" i="1"/>
  <c r="G69" i="1"/>
  <c r="I69" i="1"/>
  <c r="G84" i="1"/>
  <c r="K84" i="1"/>
  <c r="E46" i="2"/>
  <c r="E75" i="2"/>
  <c r="E51" i="2"/>
  <c r="E58" i="2"/>
  <c r="P47" i="1"/>
  <c r="G47" i="1"/>
  <c r="I47" i="1"/>
  <c r="E44" i="2"/>
  <c r="E45" i="2"/>
  <c r="R76" i="1"/>
  <c r="P35" i="1"/>
  <c r="R35" i="1"/>
  <c r="E71" i="2"/>
  <c r="P37" i="1"/>
  <c r="G37" i="1"/>
  <c r="I37" i="1"/>
  <c r="R54" i="1"/>
  <c r="R62" i="1"/>
  <c r="G58" i="1"/>
  <c r="I58" i="1"/>
  <c r="R52" i="1"/>
  <c r="R63" i="1"/>
  <c r="G82" i="1"/>
  <c r="J82" i="1"/>
  <c r="G40" i="1"/>
  <c r="K40" i="1"/>
  <c r="G67" i="1"/>
  <c r="I67" i="1"/>
  <c r="P34" i="1"/>
  <c r="R34" i="1"/>
  <c r="G34" i="1"/>
  <c r="I34" i="1"/>
  <c r="P49" i="1"/>
  <c r="G49" i="1"/>
  <c r="I49" i="1"/>
  <c r="G61" i="1"/>
  <c r="I61" i="1"/>
  <c r="G88" i="1"/>
  <c r="N88" i="1"/>
  <c r="G48" i="1"/>
  <c r="K48" i="1"/>
  <c r="E60" i="2"/>
  <c r="E68" i="2"/>
  <c r="E64" i="2"/>
  <c r="E32" i="2"/>
  <c r="E47" i="2"/>
  <c r="G54" i="1"/>
  <c r="I54" i="1"/>
  <c r="G74" i="1"/>
  <c r="K74" i="1"/>
  <c r="R43" i="1"/>
  <c r="G52" i="1"/>
  <c r="K52" i="1"/>
  <c r="P56" i="1"/>
  <c r="R56" i="1" s="1"/>
  <c r="G56" i="1"/>
  <c r="I56" i="1"/>
  <c r="G77" i="1"/>
  <c r="K77" i="1"/>
  <c r="R80" i="1"/>
  <c r="R38" i="1"/>
  <c r="R65" i="1"/>
  <c r="P36" i="1"/>
  <c r="G36" i="1"/>
  <c r="I36" i="1"/>
  <c r="G75" i="1"/>
  <c r="K75" i="1"/>
  <c r="P55" i="1"/>
  <c r="G55" i="1"/>
  <c r="I55" i="1"/>
  <c r="R85" i="1"/>
  <c r="R86" i="1"/>
  <c r="R45" i="1"/>
  <c r="E30" i="2"/>
  <c r="E29" i="2"/>
  <c r="E36" i="2"/>
  <c r="P51" i="1"/>
  <c r="G51" i="1"/>
  <c r="I51" i="1"/>
  <c r="G53" i="1"/>
  <c r="K53" i="1"/>
  <c r="G78" i="1"/>
  <c r="J78" i="1"/>
  <c r="G28" i="1"/>
  <c r="K28" i="1"/>
  <c r="E26" i="2"/>
  <c r="E25" i="2"/>
  <c r="G44" i="1"/>
  <c r="I44" i="1"/>
  <c r="R77" i="1"/>
  <c r="P59" i="1"/>
  <c r="G59" i="1"/>
  <c r="J59" i="1"/>
  <c r="R24" i="1"/>
  <c r="E20" i="2"/>
  <c r="E69" i="2"/>
  <c r="R83" i="1"/>
  <c r="R41" i="1"/>
  <c r="D15" i="1"/>
  <c r="C19" i="1" s="1"/>
  <c r="G50" i="1"/>
  <c r="K50" i="1"/>
  <c r="R82" i="1"/>
  <c r="R40" i="1"/>
  <c r="G81" i="1"/>
  <c r="G39" i="1"/>
  <c r="K39" i="1"/>
  <c r="G21" i="1"/>
  <c r="K21" i="1"/>
  <c r="E14" i="2"/>
  <c r="E22" i="2"/>
  <c r="R42" i="1"/>
  <c r="G68" i="1"/>
  <c r="I68" i="1"/>
  <c r="R60" i="1"/>
  <c r="R46" i="1"/>
  <c r="G24" i="1"/>
  <c r="K24" i="1"/>
  <c r="R32" i="1"/>
  <c r="E76" i="2"/>
  <c r="E59" i="2"/>
  <c r="E18" i="2"/>
  <c r="R59" i="1"/>
  <c r="R84" i="1"/>
  <c r="R37" i="1"/>
  <c r="R47" i="1"/>
  <c r="J81" i="1"/>
  <c r="R57" i="1"/>
  <c r="R49" i="1"/>
  <c r="R67" i="1"/>
  <c r="R33" i="1"/>
  <c r="R78" i="1"/>
  <c r="R68" i="1"/>
  <c r="R73" i="1"/>
  <c r="R51" i="1"/>
  <c r="R55" i="1"/>
  <c r="R25" i="1"/>
  <c r="R69" i="1"/>
  <c r="R44" i="1"/>
  <c r="R74" i="1"/>
  <c r="R72" i="1"/>
  <c r="R58" i="1"/>
  <c r="R36" i="1"/>
  <c r="R75" i="1"/>
  <c r="R50" i="1"/>
  <c r="R28" i="1"/>
  <c r="R53" i="1"/>
  <c r="C12" i="1"/>
  <c r="C11" i="1"/>
  <c r="O69" i="1" l="1"/>
  <c r="O80" i="1"/>
  <c r="O81" i="1"/>
  <c r="O78" i="1"/>
  <c r="O75" i="1"/>
  <c r="O72" i="1"/>
  <c r="O76" i="1"/>
  <c r="O87" i="1"/>
  <c r="O82" i="1"/>
  <c r="O85" i="1"/>
  <c r="O70" i="1"/>
  <c r="O88" i="1"/>
  <c r="O86" i="1"/>
  <c r="O77" i="1"/>
  <c r="O79" i="1"/>
  <c r="O74" i="1"/>
  <c r="C15" i="1"/>
  <c r="O71" i="1"/>
  <c r="O73" i="1"/>
  <c r="O83" i="1"/>
  <c r="O84" i="1"/>
  <c r="C16" i="1"/>
  <c r="D18" i="1" s="1"/>
  <c r="E14" i="1"/>
  <c r="F18" i="1" l="1"/>
  <c r="F19" i="1" s="1"/>
  <c r="C18" i="1"/>
</calcChain>
</file>

<file path=xl/sharedStrings.xml><?xml version="1.0" encoding="utf-8"?>
<sst xmlns="http://schemas.openxmlformats.org/spreadsheetml/2006/main" count="716" uniqueCount="352">
  <si>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</si>
  <si>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</si>
  <si>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</si>
  <si>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</si>
  <si>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</si>
  <si>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</si>
  <si>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</si>
  <si>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</si>
  <si>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</si>
  <si>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</si>
  <si>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</si>
  <si>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</si>
  <si>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</si>
  <si>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</si>
  <si>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</si>
  <si>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</si>
  <si>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</si>
  <si>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</si>
  <si>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</si>
  <si>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</si>
  <si>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</si>
  <si>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</si>
  <si>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</si>
  <si>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</si>
  <si>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</si>
  <si>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</si>
  <si>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</si>
  <si>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</si>
  <si>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Bull.51</t>
  </si>
  <si>
    <t>B</t>
  </si>
  <si>
    <t>BBSAG Bull.54</t>
  </si>
  <si>
    <t>BBSAG Bull.56</t>
  </si>
  <si>
    <t>BBSAG Bull.57</t>
  </si>
  <si>
    <t>BBSAG Bull.61</t>
  </si>
  <si>
    <t>BBSAG Bull.62</t>
  </si>
  <si>
    <t>Mourikis D</t>
  </si>
  <si>
    <t>BBSAG Bull.67</t>
  </si>
  <si>
    <t>BBSAG Bull.68</t>
  </si>
  <si>
    <t>BBSAG Bull.73</t>
  </si>
  <si>
    <t>BBSAG Bull.74</t>
  </si>
  <si>
    <t>BBSAG Bull.78</t>
  </si>
  <si>
    <t>BBSAG Bull.81</t>
  </si>
  <si>
    <t>BBSAG Bull.83</t>
  </si>
  <si>
    <t>BBSAG Bull.85</t>
  </si>
  <si>
    <t>Peter H</t>
  </si>
  <si>
    <t>BBSAG Bull.86</t>
  </si>
  <si>
    <t>BBSAG Bull.89</t>
  </si>
  <si>
    <t>BBSAG Bull.93</t>
  </si>
  <si>
    <t>BBSAG Bull.96</t>
  </si>
  <si>
    <t>BBSAG Bull.98</t>
  </si>
  <si>
    <t>BBSAG Bull.102</t>
  </si>
  <si>
    <t>Paschke A</t>
  </si>
  <si>
    <t>BBSAG Bull.103</t>
  </si>
  <si>
    <t>BBSAG Bull.105</t>
  </si>
  <si>
    <t>BBSAG Bull.107</t>
  </si>
  <si>
    <t>BBSAG Bull.111</t>
  </si>
  <si>
    <t>BBSAG Bull.112</t>
  </si>
  <si>
    <t>BBSAG Bull.115</t>
  </si>
  <si>
    <t>BBSAG Bull.118</t>
  </si>
  <si>
    <t>BBSAG Bull.116</t>
  </si>
  <si>
    <t>BBSAG</t>
  </si>
  <si>
    <t>EA/SD</t>
  </si>
  <si>
    <t>IBVS 5296</t>
  </si>
  <si>
    <t>II</t>
  </si>
  <si>
    <t>IBVS 5543</t>
  </si>
  <si>
    <t>I</t>
  </si>
  <si>
    <t>CW Peg / na</t>
  </si>
  <si>
    <t>IBVS 5657</t>
  </si>
  <si>
    <t>IBVS 5710</t>
  </si>
  <si>
    <t># of data points:</t>
  </si>
  <si>
    <t xml:space="preserve">21 48 27.6 +28 06 29 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</si>
  <si>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</si>
  <si>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</si>
  <si>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</si>
  <si>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</si>
  <si>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</si>
  <si>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</si>
  <si>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Add cycle</t>
  </si>
  <si>
    <t>Old Cycle</t>
  </si>
  <si>
    <t>Start of linear fit &gt;&gt;&gt;&gt;&gt;&gt;&gt;&gt;&gt;&gt;&gt;&gt;&gt;&gt;&gt;&gt;&gt;&gt;&gt;&gt;&gt;</t>
  </si>
  <si>
    <t>IBVS 5960</t>
  </si>
  <si>
    <t>OEJV 0003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</si>
  <si>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</si>
  <si>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</si>
  <si>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</si>
  <si>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</si>
  <si>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</si>
  <si>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</si>
  <si>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</si>
  <si>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</si>
  <si>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</si>
  <si>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</si>
  <si>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</si>
  <si>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</si>
  <si>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</si>
  <si>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2444208.457 </t>
  </si>
  <si>
    <t> 30.11.1979 22:58 </t>
  </si>
  <si>
    <t> 0.011 </t>
  </si>
  <si>
    <t>V </t>
  </si>
  <si>
    <t> P.Kucera </t>
  </si>
  <si>
    <t> BRNO 26 </t>
  </si>
  <si>
    <t>2444208.461 </t>
  </si>
  <si>
    <t> 30.11.1979 23:03 </t>
  </si>
  <si>
    <t> 0.015 </t>
  </si>
  <si>
    <t> M.Brezna </t>
  </si>
  <si>
    <t> A.Slatinsky </t>
  </si>
  <si>
    <t>2444208.462 </t>
  </si>
  <si>
    <t> 30.11.1979 23:05 </t>
  </si>
  <si>
    <t> 0.016 </t>
  </si>
  <si>
    <t> V.Wagner </t>
  </si>
  <si>
    <t>2444208.465 </t>
  </si>
  <si>
    <t> 30.11.1979 23:09 </t>
  </si>
  <si>
    <t> 0.019 </t>
  </si>
  <si>
    <t> M.Znojilova </t>
  </si>
  <si>
    <t>2444513.304 </t>
  </si>
  <si>
    <t> 30.09.1980 19:17 </t>
  </si>
  <si>
    <t> -0.010 </t>
  </si>
  <si>
    <t> K.Locher </t>
  </si>
  <si>
    <t> BBS 51 </t>
  </si>
  <si>
    <t>2444731.579 </t>
  </si>
  <si>
    <t> 07.05.1981 01:53 </t>
  </si>
  <si>
    <t> -0.006 </t>
  </si>
  <si>
    <t> BBS 54 </t>
  </si>
  <si>
    <t>2444845.471 </t>
  </si>
  <si>
    <t> 28.08.1981 23:18 </t>
  </si>
  <si>
    <t> 0.005 </t>
  </si>
  <si>
    <t> J.Manek </t>
  </si>
  <si>
    <t>2444871.548 </t>
  </si>
  <si>
    <t> 24.09.1981 01:09 </t>
  </si>
  <si>
    <t> -0.016 </t>
  </si>
  <si>
    <t> BBS 56 </t>
  </si>
  <si>
    <t>2444883.427 </t>
  </si>
  <si>
    <t> 05.10.1981 22:14 </t>
  </si>
  <si>
    <t> 0.001 </t>
  </si>
  <si>
    <t> BBS 57 </t>
  </si>
  <si>
    <t>2444902.406 </t>
  </si>
  <si>
    <t> 24.10.1981 21:44 </t>
  </si>
  <si>
    <t> -0.001 </t>
  </si>
  <si>
    <t>2444902.407 </t>
  </si>
  <si>
    <t> 24.10.1981 21:46 </t>
  </si>
  <si>
    <t> 0.000 </t>
  </si>
  <si>
    <t> J.Silhan </t>
  </si>
  <si>
    <t>2445151.522 </t>
  </si>
  <si>
    <t> 01.07.1982 00:31 </t>
  </si>
  <si>
    <t> BBS 61 </t>
  </si>
  <si>
    <t>2445208.463 </t>
  </si>
  <si>
    <t> 26.08.1982 23:06 </t>
  </si>
  <si>
    <t> 0.002 </t>
  </si>
  <si>
    <t> BBS 62 </t>
  </si>
  <si>
    <t>2445208.465 </t>
  </si>
  <si>
    <t> 26.08.1982 23:09 </t>
  </si>
  <si>
    <t> 0.004 </t>
  </si>
  <si>
    <t> D.Mourikis </t>
  </si>
  <si>
    <t>2445526.394 </t>
  </si>
  <si>
    <t> 10.07.1983 21:27 </t>
  </si>
  <si>
    <t> BBS 67 </t>
  </si>
  <si>
    <t>2445559.597 </t>
  </si>
  <si>
    <t> 13.08.1983 02:19 </t>
  </si>
  <si>
    <t> BBS 68 </t>
  </si>
  <si>
    <t>2445915.479 </t>
  </si>
  <si>
    <t> 02.08.1984 23:29 </t>
  </si>
  <si>
    <t> 0.008 </t>
  </si>
  <si>
    <t> P.Hajek </t>
  </si>
  <si>
    <t> BRNO 27 </t>
  </si>
  <si>
    <t>2445915.484 </t>
  </si>
  <si>
    <t> 02.08.1984 23:36 </t>
  </si>
  <si>
    <t> 0.013 </t>
  </si>
  <si>
    <t> P.Troubil </t>
  </si>
  <si>
    <t>2445915.489 </t>
  </si>
  <si>
    <t> 02.08.1984 23:44 </t>
  </si>
  <si>
    <t> 0.018 </t>
  </si>
  <si>
    <t> P.Lutcha </t>
  </si>
  <si>
    <t> P.Svoboda </t>
  </si>
  <si>
    <t>2445934.465 </t>
  </si>
  <si>
    <t> 21.08.1984 23:09 </t>
  </si>
  <si>
    <t> 0.014 </t>
  </si>
  <si>
    <t> BBS 73 </t>
  </si>
  <si>
    <t>2445984.298 </t>
  </si>
  <si>
    <t> 10.10.1984 19:09 </t>
  </si>
  <si>
    <t> 0.024 </t>
  </si>
  <si>
    <t> BBS 74 </t>
  </si>
  <si>
    <t>2445991.406 </t>
  </si>
  <si>
    <t> 17.10.1984 21:44 </t>
  </si>
  <si>
    <t> J.Borovicka </t>
  </si>
  <si>
    <t>2446029.368 </t>
  </si>
  <si>
    <t> 24.11.1984 20:49 </t>
  </si>
  <si>
    <t>2446297.463 </t>
  </si>
  <si>
    <t> 19.08.1985 23:06 </t>
  </si>
  <si>
    <t> 0.017 </t>
  </si>
  <si>
    <t> BRNO 28 </t>
  </si>
  <si>
    <t>2446316.445 </t>
  </si>
  <si>
    <t> 07.09.1985 22:40 </t>
  </si>
  <si>
    <t> BBS 78 </t>
  </si>
  <si>
    <t>2446679.443 </t>
  </si>
  <si>
    <t> 05.09.1986 22:37 </t>
  </si>
  <si>
    <t> 0.022 </t>
  </si>
  <si>
    <t>2446679.446 </t>
  </si>
  <si>
    <t> 05.09.1986 22:42 </t>
  </si>
  <si>
    <t> 0.025 </t>
  </si>
  <si>
    <t> BBS 81 </t>
  </si>
  <si>
    <t>2446679.450 </t>
  </si>
  <si>
    <t> 05.09.1986 22:48 </t>
  </si>
  <si>
    <t> 0.029 </t>
  </si>
  <si>
    <t>2446679.455 </t>
  </si>
  <si>
    <t> 05.09.1986 22:55 </t>
  </si>
  <si>
    <t> 0.034 </t>
  </si>
  <si>
    <t>2446909.585 </t>
  </si>
  <si>
    <t> 24.04.1987 02:02 </t>
  </si>
  <si>
    <t> 0.030 </t>
  </si>
  <si>
    <t> BBS 83 </t>
  </si>
  <si>
    <t>2447030.577 </t>
  </si>
  <si>
    <t> 23.08.1987 01:50 </t>
  </si>
  <si>
    <t> BBS 85 </t>
  </si>
  <si>
    <t>2447118.399 </t>
  </si>
  <si>
    <t> 18.11.1987 21:34 </t>
  </si>
  <si>
    <t> 0.063 </t>
  </si>
  <si>
    <t> H.Peter </t>
  </si>
  <si>
    <t> BBS 86 </t>
  </si>
  <si>
    <t>2447357.990 </t>
  </si>
  <si>
    <t> 15.07.1988 11:45 </t>
  </si>
  <si>
    <t>E </t>
  </si>
  <si>
    <t>?</t>
  </si>
  <si>
    <t> D.Polsgrove et al. </t>
  </si>
  <si>
    <t>IBVS 5710 </t>
  </si>
  <si>
    <t>2447386.463 </t>
  </si>
  <si>
    <t> 12.08.1988 23:06 </t>
  </si>
  <si>
    <t> 0.032 </t>
  </si>
  <si>
    <t> BBS 89 </t>
  </si>
  <si>
    <t>2447419.670 </t>
  </si>
  <si>
    <t> 15.09.1988 04:04 </t>
  </si>
  <si>
    <t>2447825.392 </t>
  </si>
  <si>
    <t> 25.10.1989 21:24 </t>
  </si>
  <si>
    <t> 0.046 </t>
  </si>
  <si>
    <t> BBS 93 </t>
  </si>
  <si>
    <t>2448112.460 </t>
  </si>
  <si>
    <t> 08.08.1990 23:02 </t>
  </si>
  <si>
    <t> 0.039 </t>
  </si>
  <si>
    <t> BBS 96 </t>
  </si>
  <si>
    <t>2448475.463 </t>
  </si>
  <si>
    <t> 06.08.1991 23:06 </t>
  </si>
  <si>
    <t> 0.047 </t>
  </si>
  <si>
    <t> BBS 98 </t>
  </si>
  <si>
    <t>2448971.307 </t>
  </si>
  <si>
    <t> 14.12.1992 19:22 </t>
  </si>
  <si>
    <t> 0.036 </t>
  </si>
  <si>
    <t> BBS 102 </t>
  </si>
  <si>
    <t>2448971.320 </t>
  </si>
  <si>
    <t> 14.12.1992 19:40 </t>
  </si>
  <si>
    <t> 0.049 </t>
  </si>
  <si>
    <t> A.Paschke </t>
  </si>
  <si>
    <t> BBS 103 </t>
  </si>
  <si>
    <t>2449220.435 </t>
  </si>
  <si>
    <t> 20.08.1993 22:26 </t>
  </si>
  <si>
    <t> BBS 105 </t>
  </si>
  <si>
    <t>2449621.359 </t>
  </si>
  <si>
    <t> 25.09.1994 20:36 </t>
  </si>
  <si>
    <t> BBS 107 </t>
  </si>
  <si>
    <t>2450079.268 </t>
  </si>
  <si>
    <t> 27.12.1995 18:25 </t>
  </si>
  <si>
    <t> BBS 111 </t>
  </si>
  <si>
    <t>2450290.437 </t>
  </si>
  <si>
    <t> 25.07.1996 22:29 </t>
  </si>
  <si>
    <t> BBS 112 </t>
  </si>
  <si>
    <t>2450672.415 </t>
  </si>
  <si>
    <t> 11.08.1997 21:57 </t>
  </si>
  <si>
    <t> 0.050 </t>
  </si>
  <si>
    <t> BBS 115 </t>
  </si>
  <si>
    <t>2450748.329 </t>
  </si>
  <si>
    <t> 26.10.1997 19:53 </t>
  </si>
  <si>
    <t> 0.043 </t>
  </si>
  <si>
    <t> BBS 118 </t>
  </si>
  <si>
    <t>2450774.402 </t>
  </si>
  <si>
    <t> 21.11.1997 21:38 </t>
  </si>
  <si>
    <t> BBS 116 </t>
  </si>
  <si>
    <t>2451436.358 </t>
  </si>
  <si>
    <t> 14.09.1999 20:35 </t>
  </si>
  <si>
    <t> 0.042 </t>
  </si>
  <si>
    <t> BBS 121 </t>
  </si>
  <si>
    <t>2451742.417 </t>
  </si>
  <si>
    <t> 16.07.2000 22:00 </t>
  </si>
  <si>
    <t> BBS 123 </t>
  </si>
  <si>
    <t>2452093.545 </t>
  </si>
  <si>
    <t> 03.07.2001 01:04 </t>
  </si>
  <si>
    <t> BBS 126 </t>
  </si>
  <si>
    <t>2452137.436 </t>
  </si>
  <si>
    <t> 15.08.2001 22:27 </t>
  </si>
  <si>
    <t>o</t>
  </si>
  <si>
    <t> F.Agerer </t>
  </si>
  <si>
    <t>BAVM 152 </t>
  </si>
  <si>
    <t>2452475.526 </t>
  </si>
  <si>
    <t> 20.07.2002 00:37 </t>
  </si>
  <si>
    <t> 0.048 </t>
  </si>
  <si>
    <t> BBS 128 </t>
  </si>
  <si>
    <t>2452819.540 </t>
  </si>
  <si>
    <t> 29.06.2003 00:57 </t>
  </si>
  <si>
    <t> BBS 129 </t>
  </si>
  <si>
    <t>2452926.313 </t>
  </si>
  <si>
    <t> 13.10.2003 19:30 </t>
  </si>
  <si>
    <t> 0.057 </t>
  </si>
  <si>
    <t> BBS 130 </t>
  </si>
  <si>
    <t>2453201.518 </t>
  </si>
  <si>
    <t> 15.07.2004 00:25 </t>
  </si>
  <si>
    <t>OEJV 0003 </t>
  </si>
  <si>
    <t>2453226.4347 </t>
  </si>
  <si>
    <t> 08.08.2004 22:25 </t>
  </si>
  <si>
    <t> 0.0558 </t>
  </si>
  <si>
    <t>BAVM 173 </t>
  </si>
  <si>
    <t>2453284.5568 </t>
  </si>
  <si>
    <t> 06.10.2004 01:21 </t>
  </si>
  <si>
    <t> 0.0512 </t>
  </si>
  <si>
    <t>-I</t>
  </si>
  <si>
    <t>2453630.9401 </t>
  </si>
  <si>
    <t> 17.09.2005 10:33 </t>
  </si>
  <si>
    <t>3244</t>
  </si>
  <si>
    <t> 0.0472 </t>
  </si>
  <si>
    <t>2453951.2291 </t>
  </si>
  <si>
    <t> 03.08.2006 17:29 </t>
  </si>
  <si>
    <t>3379</t>
  </si>
  <si>
    <t> 0.0465 </t>
  </si>
  <si>
    <t> K. Nagai et al. </t>
  </si>
  <si>
    <t>VSB 45 </t>
  </si>
  <si>
    <t>2454273.8879 </t>
  </si>
  <si>
    <t> 22.06.2007 09:18 </t>
  </si>
  <si>
    <t>3515</t>
  </si>
  <si>
    <t> 0.0432 </t>
  </si>
  <si>
    <t>C </t>
  </si>
  <si>
    <t> T.Krajci </t>
  </si>
  <si>
    <t>IBVS 5806 </t>
  </si>
  <si>
    <t>2455476.7546 </t>
  </si>
  <si>
    <t> 07.10.2010 06:06 </t>
  </si>
  <si>
    <t>4022</t>
  </si>
  <si>
    <t> 0.0442 </t>
  </si>
  <si>
    <t> R.Diethelm </t>
  </si>
  <si>
    <t>IBVS 5960 </t>
  </si>
  <si>
    <t>2455481.4950 </t>
  </si>
  <si>
    <t> 11.10.2010 23:52 </t>
  </si>
  <si>
    <t>4024</t>
  </si>
  <si>
    <t> 0.0396 </t>
  </si>
  <si>
    <t>BAVM 215 </t>
  </si>
  <si>
    <t>2456188.50331 </t>
  </si>
  <si>
    <t> 18.09.2012 00:04 </t>
  </si>
  <si>
    <t>4322</t>
  </si>
  <si>
    <t> 0.03816 </t>
  </si>
  <si>
    <t> J.Trnka </t>
  </si>
  <si>
    <t>OEJV 0160 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</si>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</sst>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2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5" fillId="0" borderId="0" xfId="0" applyFont="1" applyAlignment="1"/>
    <xf numFmtId="0" fontId="8" fillId="0" borderId="0" xfId="0" applyFont="1" applyAlignme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8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Peg - O-C Diagr.</a:t>
            </a:r>
          </a:p>
        </c:rich>
      </c:tx>
      <c:layout>
        <c:manualLayout>
          <c:xMode val="edge"/>
          <c:yMode val="edge"/>
          <c:x val="0.3892809731646731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93943862080079"/>
          <c:y val="0.14634168126798494"/>
          <c:w val="0.83215854206969408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3A-4312-8085-F64E202171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-9.9160000027040951E-3</c:v>
                </c:pt>
                <c:pt idx="6">
                  <c:v>-6.3880000016069971E-3</c:v>
                </c:pt>
                <c:pt idx="8">
                  <c:v>-1.5831999997317325E-2</c:v>
                </c:pt>
                <c:pt idx="9">
                  <c:v>5.8800000260816887E-4</c:v>
                </c:pt>
                <c:pt idx="10">
                  <c:v>-5.4000000091036782E-4</c:v>
                </c:pt>
                <c:pt idx="12">
                  <c:v>1.2799999967683107E-3</c:v>
                </c:pt>
                <c:pt idx="13">
                  <c:v>1.8960000015795231E-3</c:v>
                </c:pt>
                <c:pt idx="14">
                  <c:v>3.8959999947110191E-3</c:v>
                </c:pt>
                <c:pt idx="15">
                  <c:v>1.5751999999338295E-2</c:v>
                </c:pt>
                <c:pt idx="16">
                  <c:v>3.528000001097098E-3</c:v>
                </c:pt>
                <c:pt idx="22">
                  <c:v>1.3999999995576218E-2</c:v>
                </c:pt>
                <c:pt idx="23">
                  <c:v>2.4164000002201647E-2</c:v>
                </c:pt>
                <c:pt idx="26">
                  <c:v>1.6360000001441222E-2</c:v>
                </c:pt>
                <c:pt idx="28">
                  <c:v>1.8923999996331986E-2</c:v>
                </c:pt>
                <c:pt idx="30">
                  <c:v>2.4976000000606291E-2</c:v>
                </c:pt>
                <c:pt idx="33">
                  <c:v>2.9923999994935002E-2</c:v>
                </c:pt>
                <c:pt idx="34">
                  <c:v>2.3607999995874707E-2</c:v>
                </c:pt>
                <c:pt idx="35">
                  <c:v>6.2515999998140614E-2</c:v>
                </c:pt>
                <c:pt idx="37">
                  <c:v>3.2208000004175119E-2</c:v>
                </c:pt>
                <c:pt idx="39">
                  <c:v>4.5747999996819999E-2</c:v>
                </c:pt>
                <c:pt idx="40">
                  <c:v>3.9312000000791159E-2</c:v>
                </c:pt>
                <c:pt idx="41">
                  <c:v>4.7364000005472917E-2</c:v>
                </c:pt>
                <c:pt idx="42">
                  <c:v>3.5519999997632112E-2</c:v>
                </c:pt>
                <c:pt idx="43">
                  <c:v>4.8519999996642582E-2</c:v>
                </c:pt>
                <c:pt idx="44">
                  <c:v>4.9339999997755513E-2</c:v>
                </c:pt>
                <c:pt idx="45">
                  <c:v>1.8135999998776242E-2</c:v>
                </c:pt>
                <c:pt idx="46">
                  <c:v>3.1547999999020249E-2</c:v>
                </c:pt>
                <c:pt idx="47">
                  <c:v>4.6623999995063059E-2</c:v>
                </c:pt>
                <c:pt idx="48">
                  <c:v>4.6623999995063059E-2</c:v>
                </c:pt>
                <c:pt idx="49">
                  <c:v>4.9548000002687331E-2</c:v>
                </c:pt>
                <c:pt idx="50">
                  <c:v>4.3035999995481689E-2</c:v>
                </c:pt>
                <c:pt idx="51">
                  <c:v>1.8360000001848675E-2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3A-4312-8085-F64E202171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6">
                  <c:v>2.9399999999441206E-2</c:v>
                </c:pt>
                <c:pt idx="38">
                  <c:v>2.3983999999472871E-2</c:v>
                </c:pt>
                <c:pt idx="55">
                  <c:v>4.1918000002624467E-2</c:v>
                </c:pt>
                <c:pt idx="57">
                  <c:v>4.7568000001774635E-2</c:v>
                </c:pt>
                <c:pt idx="58">
                  <c:v>5.7348000002093613E-2</c:v>
                </c:pt>
                <c:pt idx="60">
                  <c:v>5.5773999993107282E-2</c:v>
                </c:pt>
                <c:pt idx="61">
                  <c:v>5.1231999997980893E-2</c:v>
                </c:pt>
                <c:pt idx="62">
                  <c:v>4.7195999999530613E-2</c:v>
                </c:pt>
                <c:pt idx="64">
                  <c:v>4.3160000001080334E-2</c:v>
                </c:pt>
                <c:pt idx="65">
                  <c:v>4.4247999998333398E-2</c:v>
                </c:pt>
                <c:pt idx="66">
                  <c:v>3.9616000001842622E-2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3A-4312-8085-F64E202171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1.1389999999664724E-2</c:v>
                </c:pt>
                <c:pt idx="1">
                  <c:v>1.5390000000479631E-2</c:v>
                </c:pt>
                <c:pt idx="2">
                  <c:v>1.5390000000479631E-2</c:v>
                </c:pt>
                <c:pt idx="3">
                  <c:v>1.6389999997045379E-2</c:v>
                </c:pt>
                <c:pt idx="4">
                  <c:v>1.9389999994018581E-2</c:v>
                </c:pt>
                <c:pt idx="7">
                  <c:v>4.8439999955007806E-3</c:v>
                </c:pt>
                <c:pt idx="11">
                  <c:v>4.5999999565538019E-4</c:v>
                </c:pt>
                <c:pt idx="17">
                  <c:v>8.1280000013066456E-3</c:v>
                </c:pt>
                <c:pt idx="18">
                  <c:v>1.3127999998687301E-2</c:v>
                </c:pt>
                <c:pt idx="19">
                  <c:v>1.8128000003343914E-2</c:v>
                </c:pt>
                <c:pt idx="20">
                  <c:v>1.8128000003343914E-2</c:v>
                </c:pt>
                <c:pt idx="24">
                  <c:v>1.461600000038743E-2</c:v>
                </c:pt>
                <c:pt idx="25">
                  <c:v>1.461600000038743E-2</c:v>
                </c:pt>
                <c:pt idx="27">
                  <c:v>1.7052000002877321E-2</c:v>
                </c:pt>
                <c:pt idx="29">
                  <c:v>2.1975999996357132E-2</c:v>
                </c:pt>
                <c:pt idx="31">
                  <c:v>2.8975999994145241E-2</c:v>
                </c:pt>
                <c:pt idx="32">
                  <c:v>3.3975999998801854E-2</c:v>
                </c:pt>
                <c:pt idx="52">
                  <c:v>4.2395999997097533E-2</c:v>
                </c:pt>
                <c:pt idx="53">
                  <c:v>4.6831999999994878E-2</c:v>
                </c:pt>
                <c:pt idx="54">
                  <c:v>4.2463999998290092E-2</c:v>
                </c:pt>
                <c:pt idx="56">
                  <c:v>4.8387999995611608E-2</c:v>
                </c:pt>
                <c:pt idx="63">
                  <c:v>4.6535999994375743E-2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3A-4312-8085-F64E202171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3A-4312-8085-F64E202171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3A-4312-8085-F64E202171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1">
                    <c:v>0</c:v>
                  </c:pt>
                  <c:pt idx="36">
                    <c:v>0.03</c:v>
                  </c:pt>
                  <c:pt idx="38">
                    <c:v>0.03</c:v>
                  </c:pt>
                  <c:pt idx="41">
                    <c:v>5.0000000000000001E-3</c:v>
                  </c:pt>
                  <c:pt idx="42">
                    <c:v>4.0000000000000001E-3</c:v>
                  </c:pt>
                  <c:pt idx="43">
                    <c:v>5.0000000000000001E-3</c:v>
                  </c:pt>
                  <c:pt idx="44">
                    <c:v>4.0000000000000001E-3</c:v>
                  </c:pt>
                  <c:pt idx="45">
                    <c:v>5.0000000000000001E-3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8.9999999999999993E-3</c:v>
                  </c:pt>
                  <c:pt idx="49">
                    <c:v>5.0000000000000001E-3</c:v>
                  </c:pt>
                  <c:pt idx="50">
                    <c:v>2E-3</c:v>
                  </c:pt>
                  <c:pt idx="51">
                    <c:v>6.0000000000000001E-3</c:v>
                  </c:pt>
                  <c:pt idx="55">
                    <c:v>5.0000000000000001E-3</c:v>
                  </c:pt>
                  <c:pt idx="57">
                    <c:v>4.8000000000000001E-2</c:v>
                  </c:pt>
                  <c:pt idx="58">
                    <c:v>3.0000000000000001E-3</c:v>
                  </c:pt>
                  <c:pt idx="59">
                    <c:v>4.0000000000000001E-3</c:v>
                  </c:pt>
                  <c:pt idx="60">
                    <c:v>4.5999999999999999E-3</c:v>
                  </c:pt>
                  <c:pt idx="61">
                    <c:v>1E-4</c:v>
                  </c:pt>
                  <c:pt idx="62">
                    <c:v>6.9999999999999999E-4</c:v>
                  </c:pt>
                  <c:pt idx="65">
                    <c:v>1.5E-3</c:v>
                  </c:pt>
                  <c:pt idx="6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59">
                  <c:v>5.0491999994846992E-2</c:v>
                </c:pt>
                <c:pt idx="67">
                  <c:v>3.815799999574665E-2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3A-4312-8085-F64E202171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-727.5</c:v>
                </c:pt>
                <c:pt idx="1">
                  <c:v>-727.5</c:v>
                </c:pt>
                <c:pt idx="2">
                  <c:v>-727.5</c:v>
                </c:pt>
                <c:pt idx="3">
                  <c:v>-727.5</c:v>
                </c:pt>
                <c:pt idx="4">
                  <c:v>-727.5</c:v>
                </c:pt>
                <c:pt idx="5">
                  <c:v>-599</c:v>
                </c:pt>
                <c:pt idx="6">
                  <c:v>-507</c:v>
                </c:pt>
                <c:pt idx="7">
                  <c:v>-459</c:v>
                </c:pt>
                <c:pt idx="8">
                  <c:v>-448</c:v>
                </c:pt>
                <c:pt idx="9">
                  <c:v>-443</c:v>
                </c:pt>
                <c:pt idx="10">
                  <c:v>-435</c:v>
                </c:pt>
                <c:pt idx="11">
                  <c:v>-435</c:v>
                </c:pt>
                <c:pt idx="12">
                  <c:v>-330</c:v>
                </c:pt>
                <c:pt idx="13">
                  <c:v>-306</c:v>
                </c:pt>
                <c:pt idx="14">
                  <c:v>-306</c:v>
                </c:pt>
                <c:pt idx="15">
                  <c:v>-172</c:v>
                </c:pt>
                <c:pt idx="16">
                  <c:v>-158</c:v>
                </c:pt>
                <c:pt idx="17">
                  <c:v>-8</c:v>
                </c:pt>
                <c:pt idx="18">
                  <c:v>-8</c:v>
                </c:pt>
                <c:pt idx="19">
                  <c:v>-8</c:v>
                </c:pt>
                <c:pt idx="20">
                  <c:v>-8</c:v>
                </c:pt>
                <c:pt idx="21">
                  <c:v>0</c:v>
                </c:pt>
                <c:pt idx="22">
                  <c:v>0</c:v>
                </c:pt>
                <c:pt idx="23">
                  <c:v>21</c:v>
                </c:pt>
                <c:pt idx="24">
                  <c:v>24</c:v>
                </c:pt>
                <c:pt idx="25">
                  <c:v>24</c:v>
                </c:pt>
                <c:pt idx="26">
                  <c:v>40</c:v>
                </c:pt>
                <c:pt idx="27">
                  <c:v>153</c:v>
                </c:pt>
                <c:pt idx="28">
                  <c:v>161</c:v>
                </c:pt>
                <c:pt idx="29">
                  <c:v>314</c:v>
                </c:pt>
                <c:pt idx="30">
                  <c:v>314</c:v>
                </c:pt>
                <c:pt idx="31">
                  <c:v>314</c:v>
                </c:pt>
                <c:pt idx="32">
                  <c:v>314</c:v>
                </c:pt>
                <c:pt idx="33">
                  <c:v>411</c:v>
                </c:pt>
                <c:pt idx="34">
                  <c:v>462</c:v>
                </c:pt>
                <c:pt idx="35">
                  <c:v>499</c:v>
                </c:pt>
                <c:pt idx="36">
                  <c:v>600</c:v>
                </c:pt>
                <c:pt idx="37">
                  <c:v>612</c:v>
                </c:pt>
                <c:pt idx="38">
                  <c:v>626</c:v>
                </c:pt>
                <c:pt idx="39">
                  <c:v>797</c:v>
                </c:pt>
                <c:pt idx="40">
                  <c:v>918</c:v>
                </c:pt>
                <c:pt idx="41">
                  <c:v>1071</c:v>
                </c:pt>
                <c:pt idx="42">
                  <c:v>1280</c:v>
                </c:pt>
                <c:pt idx="43">
                  <c:v>1280</c:v>
                </c:pt>
                <c:pt idx="44">
                  <c:v>1385</c:v>
                </c:pt>
                <c:pt idx="45">
                  <c:v>1554</c:v>
                </c:pt>
                <c:pt idx="46">
                  <c:v>1747</c:v>
                </c:pt>
                <c:pt idx="47">
                  <c:v>1836</c:v>
                </c:pt>
                <c:pt idx="48">
                  <c:v>1836</c:v>
                </c:pt>
                <c:pt idx="49">
                  <c:v>1997</c:v>
                </c:pt>
                <c:pt idx="50">
                  <c:v>2029</c:v>
                </c:pt>
                <c:pt idx="51">
                  <c:v>2040</c:v>
                </c:pt>
                <c:pt idx="52">
                  <c:v>2319</c:v>
                </c:pt>
                <c:pt idx="53">
                  <c:v>2448</c:v>
                </c:pt>
                <c:pt idx="54">
                  <c:v>2596</c:v>
                </c:pt>
                <c:pt idx="55">
                  <c:v>2614.5</c:v>
                </c:pt>
                <c:pt idx="56">
                  <c:v>2757</c:v>
                </c:pt>
                <c:pt idx="57">
                  <c:v>2902</c:v>
                </c:pt>
                <c:pt idx="58">
                  <c:v>2947</c:v>
                </c:pt>
                <c:pt idx="59">
                  <c:v>3063</c:v>
                </c:pt>
                <c:pt idx="60">
                  <c:v>3073.5</c:v>
                </c:pt>
                <c:pt idx="61">
                  <c:v>3098</c:v>
                </c:pt>
                <c:pt idx="62">
                  <c:v>3244</c:v>
                </c:pt>
                <c:pt idx="63">
                  <c:v>3379</c:v>
                </c:pt>
                <c:pt idx="64">
                  <c:v>3515</c:v>
                </c:pt>
                <c:pt idx="65">
                  <c:v>4022</c:v>
                </c:pt>
                <c:pt idx="66">
                  <c:v>4024</c:v>
                </c:pt>
                <c:pt idx="67">
                  <c:v>4322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48">
                  <c:v>6.4682001174648215E-2</c:v>
                </c:pt>
                <c:pt idx="49">
                  <c:v>6.2938029087308042E-2</c:v>
                </c:pt>
                <c:pt idx="50">
                  <c:v>6.259140109479322E-2</c:v>
                </c:pt>
                <c:pt idx="51">
                  <c:v>6.2472247722366259E-2</c:v>
                </c:pt>
                <c:pt idx="52">
                  <c:v>5.9450084912627703E-2</c:v>
                </c:pt>
                <c:pt idx="53">
                  <c:v>5.8052740817802345E-2</c:v>
                </c:pt>
                <c:pt idx="54">
                  <c:v>5.6449586352421324E-2</c:v>
                </c:pt>
                <c:pt idx="55">
                  <c:v>5.6249192044248691E-2</c:v>
                </c:pt>
                <c:pt idx="56">
                  <c:v>5.4705614265081151E-2</c:v>
                </c:pt>
                <c:pt idx="57">
                  <c:v>5.3134956173998389E-2</c:v>
                </c:pt>
                <c:pt idx="58">
                  <c:v>5.2647510559524428E-2</c:v>
                </c:pt>
                <c:pt idx="59">
                  <c:v>5.1390984086658223E-2</c:v>
                </c:pt>
                <c:pt idx="60">
                  <c:v>5.1277246776614299E-2</c:v>
                </c:pt>
                <c:pt idx="61">
                  <c:v>5.1011859719845142E-2</c:v>
                </c:pt>
                <c:pt idx="62">
                  <c:v>4.9430369503996291E-2</c:v>
                </c:pt>
                <c:pt idx="63">
                  <c:v>4.7968032660574408E-2</c:v>
                </c:pt>
                <c:pt idx="64">
                  <c:v>4.6494863692386444E-2</c:v>
                </c:pt>
                <c:pt idx="65">
                  <c:v>4.1002976435979818E-2</c:v>
                </c:pt>
                <c:pt idx="66">
                  <c:v>4.0981312186447648E-2</c:v>
                </c:pt>
                <c:pt idx="67">
                  <c:v>3.7753339006153415E-2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3A-4312-8085-F64E20217167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Active!$V$2:$V$14</c:f>
              <c:numCache>
                <c:formatCode>General</c:formatCode>
                <c:ptCount val="13"/>
                <c:pt idx="0">
                  <c:v>-1000</c:v>
                </c:pt>
                <c:pt idx="1">
                  <c:v>-500</c:v>
                </c:pt>
                <c:pt idx="2">
                  <c:v>0</c:v>
                </c:pt>
                <c:pt idx="3">
                  <c:v>500</c:v>
                </c:pt>
                <c:pt idx="4">
                  <c:v>1000</c:v>
                </c:pt>
                <c:pt idx="5">
                  <c:v>1500</c:v>
                </c:pt>
                <c:pt idx="6">
                  <c:v>2000</c:v>
                </c:pt>
                <c:pt idx="7">
                  <c:v>2500</c:v>
                </c:pt>
                <c:pt idx="8">
                  <c:v>3000</c:v>
                </c:pt>
                <c:pt idx="9">
                  <c:v>3500</c:v>
                </c:pt>
                <c:pt idx="10">
                  <c:v>4000</c:v>
                </c:pt>
                <c:pt idx="11">
                  <c:v>4500</c:v>
                </c:pt>
                <c:pt idx="12">
                  <c:v>5000</c:v>
                </c:pt>
              </c:numCache>
            </c:numRef>
          </c:xVal>
          <c:yVal>
            <c:numRef>
              <c:f>Active!$W$2:$W$14</c:f>
              <c:numCache>
                <c:formatCode>General</c:formatCode>
                <c:ptCount val="13"/>
                <c:pt idx="0">
                  <c:v>-7.269809454979936E-3</c:v>
                </c:pt>
                <c:pt idx="1">
                  <c:v>5.8515578589679942E-3</c:v>
                </c:pt>
                <c:pt idx="2">
                  <c:v>1.7173075564423049E-2</c:v>
                </c:pt>
                <c:pt idx="3">
                  <c:v>2.6694743661385231E-2</c:v>
                </c:pt>
                <c:pt idx="4">
                  <c:v>3.4416562149854529E-2</c:v>
                </c:pt>
                <c:pt idx="5">
                  <c:v>4.0338531029830961E-2</c:v>
                </c:pt>
                <c:pt idx="6">
                  <c:v>4.4460650301314512E-2</c:v>
                </c:pt>
                <c:pt idx="7">
                  <c:v>4.6782919964305184E-2</c:v>
                </c:pt>
                <c:pt idx="8">
                  <c:v>4.7305340018802981E-2</c:v>
                </c:pt>
                <c:pt idx="9">
                  <c:v>4.6027910464807899E-2</c:v>
                </c:pt>
                <c:pt idx="10">
                  <c:v>4.2950631302319943E-2</c:v>
                </c:pt>
                <c:pt idx="11">
                  <c:v>3.8073502531339107E-2</c:v>
                </c:pt>
                <c:pt idx="12">
                  <c:v>3.1396524151865418E-2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3A-4312-8085-F64E20217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322824"/>
        <c:axId val="1"/>
      </c:scatterChart>
      <c:valAx>
        <c:axId val="77432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09338501234593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54866008462625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322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89436528473432"/>
          <c:y val="0.92073298764483702"/>
          <c:w val="0.7503530535410859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523875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6A1FAE-4062-9B94-126A-0BA4CD26A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bav-astro.de/sfs/BAVM_link.php?BAVMnr=152" TargetMode="External"/><Relationship Id="rId7" Type="http://schemas.openxmlformats.org/officeDocument/2006/relationships/hyperlink" Target="http://www.konkoly.hu/cgi-bin/IBVS?5710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710" TargetMode="External"/><Relationship Id="rId1" Type="http://schemas.openxmlformats.org/officeDocument/2006/relationships/hyperlink" Target="http://www.konkoly.hu/cgi-bin/IBVS?5710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173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90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>
      <c r="A1" s="1" t="s">
        <v>66</v>
      </c>
      <c r="C1" s="8" t="s">
        <v>70</v>
      </c>
      <c r="V1" s="3" t="s">
        <v>9</v>
      </c>
      <c r="W1" s="4" t="s">
        <v>21</v>
      </c>
    </row>
    <row r="2" spans="1:23" s="43" customFormat="1" ht="12.95" customHeight="1">
      <c r="A2" s="43" t="s">
        <v>23</v>
      </c>
      <c r="B2" s="44" t="s">
        <v>61</v>
      </c>
      <c r="V2" s="45">
        <v>-1000</v>
      </c>
      <c r="W2" s="45">
        <f t="shared" ref="W2:W14" si="0">+D$11+D$12*V2+D$13*V2^2</f>
        <v>-7.269809454979936E-3</v>
      </c>
    </row>
    <row r="3" spans="1:23" s="43" customFormat="1" ht="12.95" customHeight="1" thickBot="1">
      <c r="V3" s="45">
        <v>-500</v>
      </c>
      <c r="W3" s="45">
        <f t="shared" si="0"/>
        <v>5.8515578589679942E-3</v>
      </c>
    </row>
    <row r="4" spans="1:23" s="43" customFormat="1" ht="12.95" customHeight="1" thickTop="1" thickBot="1">
      <c r="A4" s="46" t="s">
        <v>0</v>
      </c>
      <c r="C4" s="47">
        <v>45934.451000000001</v>
      </c>
      <c r="D4" s="48">
        <v>2.3725160000000001</v>
      </c>
      <c r="V4" s="45">
        <v>0</v>
      </c>
      <c r="W4" s="45">
        <f t="shared" si="0"/>
        <v>1.7173075564423049E-2</v>
      </c>
    </row>
    <row r="5" spans="1:23" s="43" customFormat="1" ht="12.95" customHeight="1" thickTop="1">
      <c r="A5" s="49" t="s">
        <v>72</v>
      </c>
      <c r="C5" s="50">
        <v>-9.5</v>
      </c>
      <c r="D5" s="43" t="s">
        <v>73</v>
      </c>
      <c r="V5" s="45">
        <v>500</v>
      </c>
      <c r="W5" s="45">
        <f t="shared" si="0"/>
        <v>2.6694743661385231E-2</v>
      </c>
    </row>
    <row r="6" spans="1:23" s="43" customFormat="1" ht="12.95" customHeight="1">
      <c r="A6" s="46" t="s">
        <v>1</v>
      </c>
      <c r="V6" s="45">
        <v>1000</v>
      </c>
      <c r="W6" s="45">
        <f t="shared" si="0"/>
        <v>3.4416562149854529E-2</v>
      </c>
    </row>
    <row r="7" spans="1:23" s="43" customFormat="1" ht="12.95" customHeight="1">
      <c r="A7" s="43" t="s">
        <v>2</v>
      </c>
      <c r="C7" s="43">
        <f>+C4</f>
        <v>45934.451000000001</v>
      </c>
      <c r="V7" s="45">
        <v>1500</v>
      </c>
      <c r="W7" s="45">
        <f t="shared" si="0"/>
        <v>4.0338531029830961E-2</v>
      </c>
    </row>
    <row r="8" spans="1:23" s="43" customFormat="1" ht="12.95" customHeight="1">
      <c r="A8" s="43" t="s">
        <v>3</v>
      </c>
      <c r="C8" s="43">
        <f>+D4</f>
        <v>2.3725160000000001</v>
      </c>
      <c r="V8" s="45">
        <v>2000</v>
      </c>
      <c r="W8" s="45">
        <f t="shared" si="0"/>
        <v>4.4460650301314512E-2</v>
      </c>
    </row>
    <row r="9" spans="1:23" s="43" customFormat="1" ht="12.95" customHeight="1">
      <c r="A9" s="51" t="s">
        <v>79</v>
      </c>
      <c r="B9" s="52">
        <v>81</v>
      </c>
      <c r="C9" s="53" t="str">
        <f>"F"&amp;B9</f>
        <v>F81</v>
      </c>
      <c r="D9" s="54" t="str">
        <f>"G"&amp;B9</f>
        <v>G81</v>
      </c>
      <c r="V9" s="45">
        <v>2500</v>
      </c>
      <c r="W9" s="45">
        <f t="shared" si="0"/>
        <v>4.6782919964305184E-2</v>
      </c>
    </row>
    <row r="10" spans="1:23" s="43" customFormat="1" ht="12.95" customHeight="1" thickBot="1">
      <c r="C10" s="55" t="s">
        <v>19</v>
      </c>
      <c r="D10" s="55" t="s">
        <v>20</v>
      </c>
      <c r="V10" s="45">
        <v>3000</v>
      </c>
      <c r="W10" s="45">
        <f t="shared" si="0"/>
        <v>4.7305340018802981E-2</v>
      </c>
    </row>
    <row r="11" spans="1:23" s="43" customFormat="1" ht="12.95" customHeight="1">
      <c r="A11" s="43" t="s">
        <v>15</v>
      </c>
      <c r="C11" s="54">
        <f ca="1">INTERCEPT(INDIRECT($D$9):G992,INDIRECT($C$9):F992)</f>
        <v>8.4569782245185798E-2</v>
      </c>
      <c r="D11" s="56">
        <f>+E11*F11</f>
        <v>1.7173075564423049E-2</v>
      </c>
      <c r="E11" s="57">
        <v>1.7173075564423048</v>
      </c>
      <c r="F11" s="43">
        <v>0.01</v>
      </c>
      <c r="V11" s="45">
        <v>3500</v>
      </c>
      <c r="W11" s="45">
        <f t="shared" si="0"/>
        <v>4.6027910464807899E-2</v>
      </c>
    </row>
    <row r="12" spans="1:23" s="43" customFormat="1" ht="12.95" customHeight="1">
      <c r="A12" s="43" t="s">
        <v>16</v>
      </c>
      <c r="C12" s="54">
        <f ca="1">SLOPE(INDIRECT($D$9):G992,INDIRECT($C$9):F992)</f>
        <v>-1.083212476608801E-5</v>
      </c>
      <c r="D12" s="56">
        <f>+E12*F12</f>
        <v>2.0843185802417235E-5</v>
      </c>
      <c r="E12" s="58">
        <v>2.0843185802417232</v>
      </c>
      <c r="F12" s="59">
        <v>1.0000000000000001E-5</v>
      </c>
      <c r="V12" s="45">
        <v>4000</v>
      </c>
      <c r="W12" s="45">
        <f t="shared" si="0"/>
        <v>4.2950631302319943E-2</v>
      </c>
    </row>
    <row r="13" spans="1:23" s="43" customFormat="1" ht="12.95" customHeight="1" thickBot="1">
      <c r="A13" s="43" t="s">
        <v>18</v>
      </c>
      <c r="C13" s="56" t="s">
        <v>13</v>
      </c>
      <c r="D13" s="56">
        <f>+E13*F13</f>
        <v>-3.5996992169857523E-9</v>
      </c>
      <c r="E13" s="60">
        <v>-3.5996992169857522</v>
      </c>
      <c r="F13" s="59">
        <v>1.0000000000000001E-9</v>
      </c>
      <c r="V13" s="45">
        <v>4500</v>
      </c>
      <c r="W13" s="45">
        <f t="shared" si="0"/>
        <v>3.8073502531339107E-2</v>
      </c>
    </row>
    <row r="14" spans="1:23" s="43" customFormat="1" ht="12.95" customHeight="1">
      <c r="E14" s="43">
        <f>SUM(R21:R950)</f>
        <v>6.7956510187362823E-3</v>
      </c>
      <c r="V14" s="45">
        <v>5000</v>
      </c>
      <c r="W14" s="45">
        <f t="shared" si="0"/>
        <v>3.1396524151865418E-2</v>
      </c>
    </row>
    <row r="15" spans="1:23" s="43" customFormat="1" ht="12.95" customHeight="1">
      <c r="A15" s="61" t="s">
        <v>17</v>
      </c>
      <c r="C15" s="62">
        <f ca="1">(C7+C11)+(C8+C12)*INT(MAX(F21:F3533))</f>
        <v>56188.502905339003</v>
      </c>
      <c r="D15" s="54">
        <f>+C7+INT(MAX(F21:F1588))*C8+D11+D12*INT(MAX(F21:F4023))+D13*INT(MAX(F21:F4050)^2)</f>
        <v>56188.505168080737</v>
      </c>
      <c r="E15" s="63" t="s">
        <v>77</v>
      </c>
      <c r="F15" s="50">
        <v>1</v>
      </c>
      <c r="V15" s="45"/>
      <c r="W15" s="45"/>
    </row>
    <row r="16" spans="1:23" s="43" customFormat="1" ht="12.95" customHeight="1">
      <c r="A16" s="46" t="s">
        <v>4</v>
      </c>
      <c r="C16" s="64">
        <f ca="1">+C8+C12</f>
        <v>2.372505167875234</v>
      </c>
      <c r="D16" s="54">
        <f>+C8+D12+2*D13*MAX(F21:F896)</f>
        <v>2.3725057273857706</v>
      </c>
      <c r="E16" s="63" t="s">
        <v>74</v>
      </c>
      <c r="F16" s="65">
        <f ca="1">NOW()+15018.5+$C$5/24</f>
        <v>60371.707222569443</v>
      </c>
      <c r="V16" s="45"/>
      <c r="W16" s="45"/>
    </row>
    <row r="17" spans="1:31" s="43" customFormat="1" ht="12.95" customHeight="1" thickBot="1">
      <c r="A17" s="63" t="s">
        <v>69</v>
      </c>
      <c r="C17" s="43">
        <f>COUNT(C21:C2191)</f>
        <v>68</v>
      </c>
      <c r="E17" s="63" t="s">
        <v>78</v>
      </c>
      <c r="F17" s="65">
        <f ca="1">ROUND(2*(F16-$C$7)/$C$8,0)/2+F15</f>
        <v>6086</v>
      </c>
      <c r="V17" s="45"/>
      <c r="W17" s="45"/>
    </row>
    <row r="18" spans="1:31" s="43" customFormat="1" ht="12.95" customHeight="1" thickTop="1" thickBot="1">
      <c r="A18" s="46" t="s">
        <v>345</v>
      </c>
      <c r="C18" s="66">
        <f ca="1">+C15</f>
        <v>56188.502905339003</v>
      </c>
      <c r="D18" s="67">
        <f ca="1">C16</f>
        <v>2.372505167875234</v>
      </c>
      <c r="E18" s="63" t="s">
        <v>75</v>
      </c>
      <c r="F18" s="54">
        <f ca="1">ROUND(2*(F16-$C$15)/$C$16,0)/2+F15</f>
        <v>1764</v>
      </c>
    </row>
    <row r="19" spans="1:31" s="43" customFormat="1" ht="12.95" customHeight="1" thickBot="1">
      <c r="A19" s="46" t="s">
        <v>346</v>
      </c>
      <c r="C19" s="68">
        <f>+D15</f>
        <v>56188.505168080737</v>
      </c>
      <c r="D19" s="69">
        <f>+D16</f>
        <v>2.3725057273857706</v>
      </c>
      <c r="E19" s="63" t="s">
        <v>76</v>
      </c>
      <c r="F19" s="70">
        <f ca="1">+$C$15+$C$16*F18-15018.5-$C$5/24</f>
        <v>45355.497854804249</v>
      </c>
    </row>
    <row r="20" spans="1:31" s="43" customFormat="1" ht="12.95" customHeight="1" thickBot="1">
      <c r="A20" s="55" t="s">
        <v>5</v>
      </c>
      <c r="B20" s="55" t="s">
        <v>6</v>
      </c>
      <c r="C20" s="55" t="s">
        <v>7</v>
      </c>
      <c r="D20" s="55" t="s">
        <v>12</v>
      </c>
      <c r="E20" s="55" t="s">
        <v>8</v>
      </c>
      <c r="F20" s="55" t="s">
        <v>9</v>
      </c>
      <c r="G20" s="55" t="s">
        <v>10</v>
      </c>
      <c r="H20" s="71" t="s">
        <v>11</v>
      </c>
      <c r="I20" s="71" t="s">
        <v>60</v>
      </c>
      <c r="J20" s="71" t="s">
        <v>86</v>
      </c>
      <c r="K20" s="71" t="s">
        <v>351</v>
      </c>
      <c r="L20" s="71" t="s">
        <v>24</v>
      </c>
      <c r="M20" s="71" t="s">
        <v>25</v>
      </c>
      <c r="N20" s="71" t="s">
        <v>26</v>
      </c>
      <c r="O20" s="71" t="s">
        <v>22</v>
      </c>
      <c r="P20" s="72" t="s">
        <v>21</v>
      </c>
      <c r="Q20" s="55" t="s">
        <v>14</v>
      </c>
      <c r="R20" s="73" t="s">
        <v>347</v>
      </c>
      <c r="S20" s="74" t="s">
        <v>348</v>
      </c>
      <c r="T20" s="73" t="s">
        <v>349</v>
      </c>
      <c r="U20" s="75" t="s">
        <v>350</v>
      </c>
    </row>
    <row r="21" spans="1:31" s="43" customFormat="1" ht="12.95" customHeight="1">
      <c r="A21" s="76" t="s">
        <v>100</v>
      </c>
      <c r="B21" s="77" t="s">
        <v>63</v>
      </c>
      <c r="C21" s="78">
        <v>44208.457000000002</v>
      </c>
      <c r="D21" s="5"/>
      <c r="E21" s="43">
        <f t="shared" ref="E21:E52" si="1">+(C21-C$7)/C$8</f>
        <v>-727.49519918938324</v>
      </c>
      <c r="F21" s="43">
        <f t="shared" ref="F21:F52" si="2">ROUND(2*E21,0)/2</f>
        <v>-727.5</v>
      </c>
      <c r="G21" s="43">
        <f t="shared" ref="G21:G52" si="3">+C21-(C$7+F21*C$8)</f>
        <v>1.1389999999664724E-2</v>
      </c>
      <c r="K21" s="43">
        <f>+G21</f>
        <v>1.1389999999664724E-2</v>
      </c>
      <c r="P21" s="51">
        <f>+D$11+D$12*F21+D$13*F21^2</f>
        <v>1.0449458445469526E-4</v>
      </c>
      <c r="Q21" s="79">
        <f t="shared" ref="Q21:Q52" si="4">+C21-15018.5</f>
        <v>29189.957000000002</v>
      </c>
      <c r="R21" s="45">
        <f>+(P21-G21)^2</f>
        <v>1.2736263247673489E-4</v>
      </c>
      <c r="S21" s="45"/>
      <c r="T21" s="45"/>
      <c r="U21" s="80"/>
    </row>
    <row r="22" spans="1:31" s="43" customFormat="1" ht="12.95" customHeight="1">
      <c r="A22" s="76" t="s">
        <v>100</v>
      </c>
      <c r="B22" s="77" t="s">
        <v>63</v>
      </c>
      <c r="C22" s="78">
        <v>44208.461000000003</v>
      </c>
      <c r="D22" s="81"/>
      <c r="E22" s="43">
        <f t="shared" si="1"/>
        <v>-727.49351321550535</v>
      </c>
      <c r="F22" s="43">
        <f t="shared" si="2"/>
        <v>-727.5</v>
      </c>
      <c r="G22" s="43">
        <f t="shared" si="3"/>
        <v>1.5390000000479631E-2</v>
      </c>
      <c r="K22" s="43">
        <f>+G22</f>
        <v>1.5390000000479631E-2</v>
      </c>
      <c r="P22" s="51">
        <f t="shared" ref="P22:P85" si="5">+D$11+D$12*F22+D$13*F22^2</f>
        <v>1.0449458445469526E-4</v>
      </c>
      <c r="Q22" s="82">
        <f t="shared" si="4"/>
        <v>29189.961000000003</v>
      </c>
      <c r="R22" s="45">
        <f t="shared" ref="R22:R85" si="6">+(P22-G22)^2</f>
        <v>2.3364667582332767E-4</v>
      </c>
    </row>
    <row r="23" spans="1:31" s="43" customFormat="1" ht="12.95" customHeight="1">
      <c r="A23" s="76" t="s">
        <v>100</v>
      </c>
      <c r="B23" s="77" t="s">
        <v>63</v>
      </c>
      <c r="C23" s="78">
        <v>44208.461000000003</v>
      </c>
      <c r="D23" s="81"/>
      <c r="E23" s="43">
        <f t="shared" si="1"/>
        <v>-727.49351321550535</v>
      </c>
      <c r="F23" s="43">
        <f t="shared" si="2"/>
        <v>-727.5</v>
      </c>
      <c r="G23" s="43">
        <f t="shared" si="3"/>
        <v>1.5390000000479631E-2</v>
      </c>
      <c r="K23" s="43">
        <f>+G23</f>
        <v>1.5390000000479631E-2</v>
      </c>
      <c r="P23" s="51">
        <f t="shared" si="5"/>
        <v>1.0449458445469526E-4</v>
      </c>
      <c r="Q23" s="82">
        <f t="shared" si="4"/>
        <v>29189.961000000003</v>
      </c>
      <c r="R23" s="45">
        <f t="shared" si="6"/>
        <v>2.3364667582332767E-4</v>
      </c>
    </row>
    <row r="24" spans="1:31" s="43" customFormat="1" ht="12.95" customHeight="1">
      <c r="A24" s="76" t="s">
        <v>100</v>
      </c>
      <c r="B24" s="77" t="s">
        <v>63</v>
      </c>
      <c r="C24" s="78">
        <v>44208.462</v>
      </c>
      <c r="D24" s="81"/>
      <c r="E24" s="43">
        <f t="shared" si="1"/>
        <v>-727.49309172203743</v>
      </c>
      <c r="F24" s="43">
        <f t="shared" si="2"/>
        <v>-727.5</v>
      </c>
      <c r="G24" s="43">
        <f t="shared" si="3"/>
        <v>1.6389999997045379E-2</v>
      </c>
      <c r="K24" s="43">
        <f>+G24</f>
        <v>1.6389999997045379E-2</v>
      </c>
      <c r="P24" s="51">
        <f t="shared" si="5"/>
        <v>1.0449458445469526E-4</v>
      </c>
      <c r="Q24" s="82">
        <f t="shared" si="4"/>
        <v>29189.962</v>
      </c>
      <c r="R24" s="45">
        <f t="shared" si="6"/>
        <v>2.6521768654352043E-4</v>
      </c>
    </row>
    <row r="25" spans="1:31" s="43" customFormat="1" ht="12.95" customHeight="1">
      <c r="A25" s="76" t="s">
        <v>100</v>
      </c>
      <c r="B25" s="77" t="s">
        <v>63</v>
      </c>
      <c r="C25" s="78">
        <v>44208.464999999997</v>
      </c>
      <c r="D25" s="81"/>
      <c r="E25" s="43">
        <f t="shared" si="1"/>
        <v>-727.49182724163052</v>
      </c>
      <c r="F25" s="43">
        <f t="shared" si="2"/>
        <v>-727.5</v>
      </c>
      <c r="G25" s="43">
        <f t="shared" si="3"/>
        <v>1.9389999994018581E-2</v>
      </c>
      <c r="K25" s="43">
        <f>+G25</f>
        <v>1.9389999994018581E-2</v>
      </c>
      <c r="P25" s="51">
        <f t="shared" si="5"/>
        <v>1.0449458445469526E-4</v>
      </c>
      <c r="Q25" s="82">
        <f t="shared" si="4"/>
        <v>29189.964999999997</v>
      </c>
      <c r="R25" s="45">
        <f t="shared" si="6"/>
        <v>3.7193071890231785E-4</v>
      </c>
    </row>
    <row r="26" spans="1:31" s="43" customFormat="1" ht="12.95" customHeight="1">
      <c r="A26" s="43" t="s">
        <v>28</v>
      </c>
      <c r="C26" s="81">
        <v>44513.303999999996</v>
      </c>
      <c r="D26" s="81"/>
      <c r="E26" s="43">
        <f t="shared" si="1"/>
        <v>-599.0041795292442</v>
      </c>
      <c r="F26" s="43">
        <f t="shared" si="2"/>
        <v>-599</v>
      </c>
      <c r="G26" s="43">
        <f t="shared" si="3"/>
        <v>-9.9160000027040951E-3</v>
      </c>
      <c r="I26" s="43">
        <f>+G26</f>
        <v>-9.9160000027040951E-3</v>
      </c>
      <c r="P26" s="51">
        <f t="shared" si="5"/>
        <v>3.3964315900214216E-3</v>
      </c>
      <c r="Q26" s="82">
        <f t="shared" si="4"/>
        <v>29494.803999999996</v>
      </c>
      <c r="R26" s="45">
        <f t="shared" si="6"/>
        <v>1.7722083491099647E-4</v>
      </c>
      <c r="AA26" s="43">
        <v>6</v>
      </c>
      <c r="AC26" s="43" t="s">
        <v>27</v>
      </c>
      <c r="AE26" s="43" t="s">
        <v>29</v>
      </c>
    </row>
    <row r="27" spans="1:31" s="43" customFormat="1" ht="12.95" customHeight="1">
      <c r="A27" s="43" t="s">
        <v>30</v>
      </c>
      <c r="C27" s="81">
        <v>44731.578999999998</v>
      </c>
      <c r="D27" s="81"/>
      <c r="E27" s="43">
        <f t="shared" si="1"/>
        <v>-507.00269250028367</v>
      </c>
      <c r="F27" s="43">
        <f t="shared" si="2"/>
        <v>-507</v>
      </c>
      <c r="G27" s="43">
        <f t="shared" si="3"/>
        <v>-6.3880000016069971E-3</v>
      </c>
      <c r="I27" s="43">
        <f>+G27</f>
        <v>-6.3880000016069971E-3</v>
      </c>
      <c r="P27" s="51">
        <f t="shared" si="5"/>
        <v>5.6802812785705405E-3</v>
      </c>
      <c r="Q27" s="82">
        <f t="shared" si="4"/>
        <v>29713.078999999998</v>
      </c>
      <c r="R27" s="45">
        <f t="shared" si="6"/>
        <v>1.4564341305748358E-4</v>
      </c>
      <c r="AA27" s="43">
        <v>6</v>
      </c>
      <c r="AC27" s="43" t="s">
        <v>27</v>
      </c>
      <c r="AE27" s="43" t="s">
        <v>29</v>
      </c>
    </row>
    <row r="28" spans="1:31" s="43" customFormat="1" ht="12.95" customHeight="1">
      <c r="A28" s="76" t="s">
        <v>100</v>
      </c>
      <c r="B28" s="77" t="s">
        <v>65</v>
      </c>
      <c r="C28" s="78">
        <v>44845.470999999998</v>
      </c>
      <c r="D28" s="81"/>
      <c r="E28" s="43">
        <f t="shared" si="1"/>
        <v>-458.99795828563566</v>
      </c>
      <c r="F28" s="43">
        <f t="shared" si="2"/>
        <v>-459</v>
      </c>
      <c r="G28" s="43">
        <f t="shared" si="3"/>
        <v>4.8439999955007806E-3</v>
      </c>
      <c r="K28" s="43">
        <f>+G28</f>
        <v>4.8439999955007806E-3</v>
      </c>
      <c r="P28" s="51">
        <f t="shared" si="5"/>
        <v>6.847665050379763E-3</v>
      </c>
      <c r="Q28" s="82">
        <f t="shared" si="4"/>
        <v>29826.970999999998</v>
      </c>
      <c r="R28" s="45">
        <f t="shared" si="6"/>
        <v>4.0146736521431956E-6</v>
      </c>
    </row>
    <row r="29" spans="1:31" s="43" customFormat="1" ht="12.95" customHeight="1">
      <c r="A29" s="43" t="s">
        <v>31</v>
      </c>
      <c r="C29" s="81">
        <v>44871.548000000003</v>
      </c>
      <c r="D29" s="81"/>
      <c r="E29" s="43">
        <f t="shared" si="1"/>
        <v>-448.00667308460658</v>
      </c>
      <c r="F29" s="43">
        <f t="shared" si="2"/>
        <v>-448</v>
      </c>
      <c r="G29" s="43">
        <f t="shared" si="3"/>
        <v>-1.5831999997317325E-2</v>
      </c>
      <c r="I29" s="43">
        <f>+G29</f>
        <v>-1.5831999997317325E-2</v>
      </c>
      <c r="P29" s="51">
        <f t="shared" si="5"/>
        <v>7.1128542932942188E-3</v>
      </c>
      <c r="Q29" s="82">
        <f t="shared" si="4"/>
        <v>29853.048000000003</v>
      </c>
      <c r="R29" s="45">
        <f t="shared" si="6"/>
        <v>5.2646633841739487E-4</v>
      </c>
      <c r="AA29" s="43">
        <v>5</v>
      </c>
      <c r="AC29" s="43" t="s">
        <v>27</v>
      </c>
      <c r="AE29" s="43" t="s">
        <v>29</v>
      </c>
    </row>
    <row r="30" spans="1:31" s="43" customFormat="1" ht="12.95" customHeight="1">
      <c r="A30" s="43" t="s">
        <v>32</v>
      </c>
      <c r="C30" s="81">
        <v>44883.427000000003</v>
      </c>
      <c r="D30" s="81"/>
      <c r="E30" s="43">
        <f t="shared" si="1"/>
        <v>-442.99975216183901</v>
      </c>
      <c r="F30" s="43">
        <f t="shared" si="2"/>
        <v>-443</v>
      </c>
      <c r="G30" s="43">
        <f t="shared" si="3"/>
        <v>5.8800000260816887E-4</v>
      </c>
      <c r="I30" s="43">
        <f>+G30</f>
        <v>5.8800000260816887E-4</v>
      </c>
      <c r="P30" s="51">
        <f t="shared" si="5"/>
        <v>7.2331068823179778E-3</v>
      </c>
      <c r="Q30" s="82">
        <f t="shared" si="4"/>
        <v>29864.927000000003</v>
      </c>
      <c r="R30" s="45">
        <f t="shared" si="6"/>
        <v>4.4157445442766634E-5</v>
      </c>
      <c r="AA30" s="43">
        <v>7</v>
      </c>
      <c r="AC30" s="43" t="s">
        <v>27</v>
      </c>
      <c r="AE30" s="43" t="s">
        <v>29</v>
      </c>
    </row>
    <row r="31" spans="1:31">
      <c r="A31" t="s">
        <v>32</v>
      </c>
      <c r="C31" s="12">
        <v>44902.406000000003</v>
      </c>
      <c r="D31" s="12"/>
      <c r="E31">
        <f t="shared" si="1"/>
        <v>-435.00022760647272</v>
      </c>
      <c r="F31">
        <f t="shared" si="2"/>
        <v>-435</v>
      </c>
      <c r="G31">
        <f t="shared" si="3"/>
        <v>-5.4000000091036782E-4</v>
      </c>
      <c r="I31">
        <f>+G31</f>
        <v>-5.4000000091036782E-4</v>
      </c>
      <c r="P31" s="41">
        <f t="shared" si="5"/>
        <v>7.4251366560374246E-3</v>
      </c>
      <c r="Q31" s="2">
        <f t="shared" si="4"/>
        <v>29883.906000000003</v>
      </c>
      <c r="R31" s="42">
        <f t="shared" si="6"/>
        <v>6.344340196385346E-5</v>
      </c>
      <c r="AA31">
        <v>7</v>
      </c>
      <c r="AC31" t="s">
        <v>27</v>
      </c>
      <c r="AE31" t="s">
        <v>29</v>
      </c>
    </row>
    <row r="32" spans="1:31">
      <c r="A32" s="38" t="s">
        <v>100</v>
      </c>
      <c r="B32" s="40" t="s">
        <v>65</v>
      </c>
      <c r="C32" s="39">
        <v>44902.406999999999</v>
      </c>
      <c r="D32" s="12"/>
      <c r="E32">
        <f t="shared" si="1"/>
        <v>-434.99980611300481</v>
      </c>
      <c r="F32">
        <f t="shared" si="2"/>
        <v>-435</v>
      </c>
      <c r="G32">
        <f t="shared" si="3"/>
        <v>4.5999999565538019E-4</v>
      </c>
      <c r="K32">
        <f>+G32</f>
        <v>4.5999999565538019E-4</v>
      </c>
      <c r="P32" s="41">
        <f t="shared" si="5"/>
        <v>7.4251366560374246E-3</v>
      </c>
      <c r="Q32" s="2">
        <f t="shared" si="4"/>
        <v>29883.906999999999</v>
      </c>
      <c r="R32" s="42">
        <f t="shared" si="6"/>
        <v>4.8513128697797937E-5</v>
      </c>
    </row>
    <row r="33" spans="1:31">
      <c r="A33" t="s">
        <v>33</v>
      </c>
      <c r="C33" s="12">
        <v>45151.521999999997</v>
      </c>
      <c r="D33" s="12"/>
      <c r="E33">
        <f t="shared" si="1"/>
        <v>-329.99946048836074</v>
      </c>
      <c r="F33">
        <f t="shared" si="2"/>
        <v>-330</v>
      </c>
      <c r="G33">
        <f t="shared" si="3"/>
        <v>1.2799999967683107E-3</v>
      </c>
      <c r="I33">
        <f>+G33</f>
        <v>1.2799999967683107E-3</v>
      </c>
      <c r="P33" s="41">
        <f t="shared" si="5"/>
        <v>9.9028170048956147E-3</v>
      </c>
      <c r="Q33" s="2">
        <f t="shared" si="4"/>
        <v>30133.021999999997</v>
      </c>
      <c r="R33" s="42">
        <f t="shared" si="6"/>
        <v>7.4352973155649511E-5</v>
      </c>
      <c r="AA33">
        <v>9</v>
      </c>
      <c r="AC33" t="s">
        <v>27</v>
      </c>
      <c r="AE33" t="s">
        <v>29</v>
      </c>
    </row>
    <row r="34" spans="1:31">
      <c r="A34" t="s">
        <v>34</v>
      </c>
      <c r="C34" s="12">
        <v>45208.463000000003</v>
      </c>
      <c r="D34" s="12"/>
      <c r="E34">
        <f t="shared" si="1"/>
        <v>-305.99920084838101</v>
      </c>
      <c r="F34">
        <f t="shared" si="2"/>
        <v>-306</v>
      </c>
      <c r="G34">
        <f t="shared" si="3"/>
        <v>1.8960000015795231E-3</v>
      </c>
      <c r="I34">
        <f>+G34</f>
        <v>1.8960000015795231E-3</v>
      </c>
      <c r="P34" s="41">
        <f t="shared" si="5"/>
        <v>1.0457999273001698E-2</v>
      </c>
      <c r="Q34" s="2">
        <f t="shared" si="4"/>
        <v>30189.963000000003</v>
      </c>
      <c r="R34" s="42">
        <f t="shared" si="6"/>
        <v>7.330783152383386E-5</v>
      </c>
      <c r="AA34">
        <v>11</v>
      </c>
      <c r="AC34" t="s">
        <v>27</v>
      </c>
      <c r="AE34" t="s">
        <v>29</v>
      </c>
    </row>
    <row r="35" spans="1:31">
      <c r="A35" t="s">
        <v>34</v>
      </c>
      <c r="C35" s="12">
        <v>45208.464999999997</v>
      </c>
      <c r="D35" s="12"/>
      <c r="E35">
        <f t="shared" si="1"/>
        <v>-305.99835786144513</v>
      </c>
      <c r="F35">
        <f t="shared" si="2"/>
        <v>-306</v>
      </c>
      <c r="G35">
        <f t="shared" si="3"/>
        <v>3.8959999947110191E-3</v>
      </c>
      <c r="I35">
        <f>+G35</f>
        <v>3.8959999947110191E-3</v>
      </c>
      <c r="P35" s="41">
        <f t="shared" si="5"/>
        <v>1.0457999273001698E-2</v>
      </c>
      <c r="Q35" s="2">
        <f t="shared" si="4"/>
        <v>30189.964999999997</v>
      </c>
      <c r="R35" s="42">
        <f t="shared" si="6"/>
        <v>4.3059834528287399E-5</v>
      </c>
      <c r="AA35">
        <v>10</v>
      </c>
      <c r="AC35" t="s">
        <v>35</v>
      </c>
      <c r="AE35" t="s">
        <v>29</v>
      </c>
    </row>
    <row r="36" spans="1:31">
      <c r="A36" t="s">
        <v>36</v>
      </c>
      <c r="C36" s="12">
        <v>45526.394</v>
      </c>
      <c r="D36" s="12"/>
      <c r="E36">
        <f t="shared" si="1"/>
        <v>-171.99336063487061</v>
      </c>
      <c r="F36">
        <f t="shared" si="2"/>
        <v>-172</v>
      </c>
      <c r="G36">
        <f t="shared" si="3"/>
        <v>1.5751999999338295E-2</v>
      </c>
      <c r="I36">
        <f>+G36</f>
        <v>1.5751999999338295E-2</v>
      </c>
      <c r="P36" s="41">
        <f t="shared" si="5"/>
        <v>1.3481554104771977E-2</v>
      </c>
      <c r="Q36" s="2">
        <f t="shared" si="4"/>
        <v>30507.894</v>
      </c>
      <c r="R36" s="42">
        <f t="shared" si="6"/>
        <v>5.1549245601530484E-6</v>
      </c>
      <c r="AA36">
        <v>6</v>
      </c>
      <c r="AC36" t="s">
        <v>27</v>
      </c>
      <c r="AE36" t="s">
        <v>29</v>
      </c>
    </row>
    <row r="37" spans="1:31">
      <c r="A37" t="s">
        <v>37</v>
      </c>
      <c r="C37" s="12">
        <v>45559.597000000002</v>
      </c>
      <c r="D37" s="12"/>
      <c r="E37">
        <f t="shared" si="1"/>
        <v>-157.99851297103976</v>
      </c>
      <c r="F37">
        <f t="shared" si="2"/>
        <v>-158</v>
      </c>
      <c r="G37">
        <f t="shared" si="3"/>
        <v>3.528000001097098E-3</v>
      </c>
      <c r="I37">
        <f>+G37</f>
        <v>3.528000001097098E-3</v>
      </c>
      <c r="P37" s="41">
        <f t="shared" si="5"/>
        <v>1.3789989316388295E-2</v>
      </c>
      <c r="Q37" s="2">
        <f t="shared" si="4"/>
        <v>30541.097000000002</v>
      </c>
      <c r="R37" s="42">
        <f t="shared" si="6"/>
        <v>1.0530842470715069E-4</v>
      </c>
      <c r="AA37">
        <v>5</v>
      </c>
      <c r="AC37" t="s">
        <v>27</v>
      </c>
      <c r="AE37" t="s">
        <v>29</v>
      </c>
    </row>
    <row r="38" spans="1:31">
      <c r="A38" s="38" t="s">
        <v>163</v>
      </c>
      <c r="B38" s="40" t="s">
        <v>65</v>
      </c>
      <c r="C38" s="39">
        <v>45915.478999999999</v>
      </c>
      <c r="D38" s="12"/>
      <c r="E38">
        <f t="shared" si="1"/>
        <v>-7.9965741010815403</v>
      </c>
      <c r="F38">
        <f t="shared" si="2"/>
        <v>-8</v>
      </c>
      <c r="G38">
        <f t="shared" si="3"/>
        <v>8.1280000013066456E-3</v>
      </c>
      <c r="K38">
        <f>+G38</f>
        <v>8.1280000013066456E-3</v>
      </c>
      <c r="P38" s="41">
        <f t="shared" si="5"/>
        <v>1.7006099697253824E-2</v>
      </c>
      <c r="Q38" s="2">
        <f t="shared" si="4"/>
        <v>30896.978999999999</v>
      </c>
      <c r="R38" s="42">
        <f t="shared" si="6"/>
        <v>7.8820654211177386E-5</v>
      </c>
    </row>
    <row r="39" spans="1:31">
      <c r="A39" s="38" t="s">
        <v>163</v>
      </c>
      <c r="B39" s="40" t="s">
        <v>65</v>
      </c>
      <c r="C39" s="39">
        <v>45915.483999999997</v>
      </c>
      <c r="D39" s="12"/>
      <c r="E39">
        <f t="shared" si="1"/>
        <v>-7.9944666337357431</v>
      </c>
      <c r="F39">
        <f t="shared" si="2"/>
        <v>-8</v>
      </c>
      <c r="G39">
        <f t="shared" si="3"/>
        <v>1.3127999998687301E-2</v>
      </c>
      <c r="K39">
        <f>+G39</f>
        <v>1.3127999998687301E-2</v>
      </c>
      <c r="P39" s="41">
        <f t="shared" si="5"/>
        <v>1.7006099697253824E-2</v>
      </c>
      <c r="Q39" s="2">
        <f t="shared" si="4"/>
        <v>30896.983999999997</v>
      </c>
      <c r="R39" s="42">
        <f t="shared" si="6"/>
        <v>1.5039657272021761E-5</v>
      </c>
    </row>
    <row r="40" spans="1:31">
      <c r="A40" s="38" t="s">
        <v>163</v>
      </c>
      <c r="B40" s="40" t="s">
        <v>65</v>
      </c>
      <c r="C40" s="39">
        <v>45915.489000000001</v>
      </c>
      <c r="D40" s="12"/>
      <c r="E40">
        <f t="shared" si="1"/>
        <v>-7.9923591663868798</v>
      </c>
      <c r="F40">
        <f t="shared" si="2"/>
        <v>-8</v>
      </c>
      <c r="G40">
        <f t="shared" si="3"/>
        <v>1.8128000003343914E-2</v>
      </c>
      <c r="K40">
        <f>+G40</f>
        <v>1.8128000003343914E-2</v>
      </c>
      <c r="P40" s="41">
        <f t="shared" si="5"/>
        <v>1.7006099697253824E-2</v>
      </c>
      <c r="Q40" s="2">
        <f t="shared" si="4"/>
        <v>30896.989000000001</v>
      </c>
      <c r="R40" s="42">
        <f t="shared" si="6"/>
        <v>1.2586602968050363E-6</v>
      </c>
    </row>
    <row r="41" spans="1:31">
      <c r="A41" s="38" t="s">
        <v>163</v>
      </c>
      <c r="B41" s="40" t="s">
        <v>65</v>
      </c>
      <c r="C41" s="39">
        <v>45915.489000000001</v>
      </c>
      <c r="D41" s="12"/>
      <c r="E41">
        <f t="shared" si="1"/>
        <v>-7.9923591663868798</v>
      </c>
      <c r="F41">
        <f t="shared" si="2"/>
        <v>-8</v>
      </c>
      <c r="G41">
        <f t="shared" si="3"/>
        <v>1.8128000003343914E-2</v>
      </c>
      <c r="K41">
        <f>+G41</f>
        <v>1.8128000003343914E-2</v>
      </c>
      <c r="P41" s="41">
        <f t="shared" si="5"/>
        <v>1.7006099697253824E-2</v>
      </c>
      <c r="Q41" s="2">
        <f t="shared" si="4"/>
        <v>30896.989000000001</v>
      </c>
      <c r="R41" s="42">
        <f t="shared" si="6"/>
        <v>1.2586602968050363E-6</v>
      </c>
    </row>
    <row r="42" spans="1:31">
      <c r="A42" t="s">
        <v>11</v>
      </c>
      <c r="C42" s="12">
        <v>45934.451000000001</v>
      </c>
      <c r="D42" s="12" t="s">
        <v>13</v>
      </c>
      <c r="E42">
        <f t="shared" si="1"/>
        <v>0</v>
      </c>
      <c r="F42">
        <f t="shared" si="2"/>
        <v>0</v>
      </c>
      <c r="G42">
        <f t="shared" si="3"/>
        <v>0</v>
      </c>
      <c r="H42">
        <f>+G42</f>
        <v>0</v>
      </c>
      <c r="P42" s="41">
        <f t="shared" si="5"/>
        <v>1.7173075564423049E-2</v>
      </c>
      <c r="Q42" s="2">
        <f t="shared" si="4"/>
        <v>30915.951000000001</v>
      </c>
      <c r="R42" s="42">
        <f t="shared" si="6"/>
        <v>2.9491452434138402E-4</v>
      </c>
    </row>
    <row r="43" spans="1:31">
      <c r="A43" t="s">
        <v>38</v>
      </c>
      <c r="C43" s="12">
        <v>45934.464999999997</v>
      </c>
      <c r="D43" s="12"/>
      <c r="E43">
        <f t="shared" si="1"/>
        <v>5.9009085694580006E-3</v>
      </c>
      <c r="F43">
        <f t="shared" si="2"/>
        <v>0</v>
      </c>
      <c r="G43">
        <f t="shared" si="3"/>
        <v>1.3999999995576218E-2</v>
      </c>
      <c r="I43">
        <f>+G43</f>
        <v>1.3999999995576218E-2</v>
      </c>
      <c r="P43" s="41">
        <f t="shared" si="5"/>
        <v>1.7173075564423049E-2</v>
      </c>
      <c r="Q43" s="2">
        <f t="shared" si="4"/>
        <v>30915.964999999997</v>
      </c>
      <c r="R43" s="42">
        <f t="shared" si="6"/>
        <v>1.0068408565612644E-5</v>
      </c>
      <c r="AA43">
        <v>7</v>
      </c>
      <c r="AC43" t="s">
        <v>27</v>
      </c>
      <c r="AE43" t="s">
        <v>29</v>
      </c>
    </row>
    <row r="44" spans="1:31">
      <c r="A44" t="s">
        <v>39</v>
      </c>
      <c r="C44" s="12">
        <v>45984.298000000003</v>
      </c>
      <c r="D44" s="12"/>
      <c r="E44">
        <f t="shared" si="1"/>
        <v>21.010184968194764</v>
      </c>
      <c r="F44">
        <f t="shared" si="2"/>
        <v>21</v>
      </c>
      <c r="G44">
        <f t="shared" si="3"/>
        <v>2.4164000002201647E-2</v>
      </c>
      <c r="I44">
        <f>+G44</f>
        <v>2.4164000002201647E-2</v>
      </c>
      <c r="P44" s="41">
        <f t="shared" si="5"/>
        <v>1.7609194998919119E-2</v>
      </c>
      <c r="Q44" s="2">
        <f t="shared" si="4"/>
        <v>30965.798000000003</v>
      </c>
      <c r="R44" s="42">
        <f t="shared" si="6"/>
        <v>4.2965468631057652E-5</v>
      </c>
      <c r="AA44">
        <v>6</v>
      </c>
      <c r="AC44" t="s">
        <v>27</v>
      </c>
      <c r="AE44" t="s">
        <v>29</v>
      </c>
    </row>
    <row r="45" spans="1:31">
      <c r="A45" s="38" t="s">
        <v>163</v>
      </c>
      <c r="B45" s="40" t="s">
        <v>65</v>
      </c>
      <c r="C45" s="39">
        <v>45991.406000000003</v>
      </c>
      <c r="D45" s="12"/>
      <c r="E45">
        <f t="shared" si="1"/>
        <v>24.006160548549197</v>
      </c>
      <c r="F45">
        <f t="shared" si="2"/>
        <v>24</v>
      </c>
      <c r="G45">
        <f t="shared" si="3"/>
        <v>1.461600000038743E-2</v>
      </c>
      <c r="K45">
        <f>+G45</f>
        <v>1.461600000038743E-2</v>
      </c>
      <c r="P45" s="41">
        <f t="shared" si="5"/>
        <v>1.7671238596932079E-2</v>
      </c>
      <c r="Q45" s="2">
        <f t="shared" si="4"/>
        <v>30972.906000000003</v>
      </c>
      <c r="R45" s="42">
        <f t="shared" si="6"/>
        <v>9.3344828818161156E-6</v>
      </c>
    </row>
    <row r="46" spans="1:31">
      <c r="A46" s="38" t="s">
        <v>163</v>
      </c>
      <c r="B46" s="40" t="s">
        <v>65</v>
      </c>
      <c r="C46" s="39">
        <v>45991.406000000003</v>
      </c>
      <c r="D46" s="12"/>
      <c r="E46">
        <f t="shared" si="1"/>
        <v>24.006160548549197</v>
      </c>
      <c r="F46">
        <f t="shared" si="2"/>
        <v>24</v>
      </c>
      <c r="G46">
        <f t="shared" si="3"/>
        <v>1.461600000038743E-2</v>
      </c>
      <c r="K46">
        <f>+G46</f>
        <v>1.461600000038743E-2</v>
      </c>
      <c r="P46" s="41">
        <f t="shared" si="5"/>
        <v>1.7671238596932079E-2</v>
      </c>
      <c r="Q46" s="2">
        <f t="shared" si="4"/>
        <v>30972.906000000003</v>
      </c>
      <c r="R46" s="42">
        <f t="shared" si="6"/>
        <v>9.3344828818161156E-6</v>
      </c>
    </row>
    <row r="47" spans="1:31">
      <c r="A47" t="s">
        <v>39</v>
      </c>
      <c r="C47" s="12">
        <v>46029.368000000002</v>
      </c>
      <c r="D47" s="12"/>
      <c r="E47">
        <f t="shared" si="1"/>
        <v>40.006895633159601</v>
      </c>
      <c r="F47">
        <f t="shared" si="2"/>
        <v>40</v>
      </c>
      <c r="G47">
        <f t="shared" si="3"/>
        <v>1.6360000001441222E-2</v>
      </c>
      <c r="I47">
        <f>+G47</f>
        <v>1.6360000001441222E-2</v>
      </c>
      <c r="P47" s="41">
        <f t="shared" si="5"/>
        <v>1.8001043477772559E-2</v>
      </c>
      <c r="Q47" s="2">
        <f t="shared" si="4"/>
        <v>31010.868000000002</v>
      </c>
      <c r="R47" s="42">
        <f t="shared" si="6"/>
        <v>2.6930236912096402E-6</v>
      </c>
      <c r="AA47">
        <v>4</v>
      </c>
      <c r="AC47" t="s">
        <v>27</v>
      </c>
      <c r="AE47" t="s">
        <v>29</v>
      </c>
    </row>
    <row r="48" spans="1:31">
      <c r="A48" s="38" t="s">
        <v>189</v>
      </c>
      <c r="B48" s="40" t="s">
        <v>65</v>
      </c>
      <c r="C48" s="39">
        <v>46297.463000000003</v>
      </c>
      <c r="D48" s="12"/>
      <c r="E48">
        <f t="shared" si="1"/>
        <v>153.0071873066409</v>
      </c>
      <c r="F48">
        <f t="shared" si="2"/>
        <v>153</v>
      </c>
      <c r="G48">
        <f t="shared" si="3"/>
        <v>1.7052000002877321E-2</v>
      </c>
      <c r="K48">
        <f>+G48</f>
        <v>1.7052000002877321E-2</v>
      </c>
      <c r="P48" s="41">
        <f t="shared" si="5"/>
        <v>2.0277817633222468E-2</v>
      </c>
      <c r="Q48" s="2">
        <f t="shared" si="4"/>
        <v>31278.963000000003</v>
      </c>
      <c r="R48" s="42">
        <f t="shared" si="6"/>
        <v>1.0405899384245577E-5</v>
      </c>
    </row>
    <row r="49" spans="1:31">
      <c r="A49" t="s">
        <v>40</v>
      </c>
      <c r="C49" s="12">
        <v>46316.445</v>
      </c>
      <c r="D49" s="12"/>
      <c r="E49">
        <f t="shared" si="1"/>
        <v>161.00797634241403</v>
      </c>
      <c r="F49">
        <f t="shared" si="2"/>
        <v>161</v>
      </c>
      <c r="G49">
        <f t="shared" si="3"/>
        <v>1.8923999996331986E-2</v>
      </c>
      <c r="I49">
        <f>+G49</f>
        <v>1.8923999996331986E-2</v>
      </c>
      <c r="P49" s="41">
        <f t="shared" si="5"/>
        <v>2.0435520675208738E-2</v>
      </c>
      <c r="Q49" s="2">
        <f t="shared" si="4"/>
        <v>31297.945</v>
      </c>
      <c r="R49" s="42">
        <f t="shared" si="6"/>
        <v>2.2846947626720382E-6</v>
      </c>
      <c r="AA49">
        <v>7</v>
      </c>
      <c r="AC49" t="s">
        <v>27</v>
      </c>
      <c r="AE49" t="s">
        <v>29</v>
      </c>
    </row>
    <row r="50" spans="1:31">
      <c r="A50" s="38" t="s">
        <v>189</v>
      </c>
      <c r="B50" s="40" t="s">
        <v>65</v>
      </c>
      <c r="C50" s="39">
        <v>46679.442999999999</v>
      </c>
      <c r="D50" s="12"/>
      <c r="E50">
        <f t="shared" si="1"/>
        <v>314.00926274048243</v>
      </c>
      <c r="F50">
        <f t="shared" si="2"/>
        <v>314</v>
      </c>
      <c r="G50">
        <f t="shared" si="3"/>
        <v>2.1975999996357132E-2</v>
      </c>
      <c r="K50">
        <f>+G50</f>
        <v>2.1975999996357132E-2</v>
      </c>
      <c r="P50" s="41">
        <f t="shared" si="5"/>
        <v>2.3362919962384134E-2</v>
      </c>
      <c r="Q50" s="2">
        <f t="shared" si="4"/>
        <v>31660.942999999999</v>
      </c>
      <c r="R50" s="42">
        <f t="shared" si="6"/>
        <v>1.9235469921643397E-6</v>
      </c>
    </row>
    <row r="51" spans="1:31">
      <c r="A51" t="s">
        <v>41</v>
      </c>
      <c r="C51" s="12">
        <v>46679.446000000004</v>
      </c>
      <c r="D51" s="12"/>
      <c r="E51">
        <f t="shared" si="1"/>
        <v>314.01052722089236</v>
      </c>
      <c r="F51">
        <f t="shared" si="2"/>
        <v>314</v>
      </c>
      <c r="G51">
        <f t="shared" si="3"/>
        <v>2.4976000000606291E-2</v>
      </c>
      <c r="I51">
        <f>+G51</f>
        <v>2.4976000000606291E-2</v>
      </c>
      <c r="P51" s="41">
        <f t="shared" si="5"/>
        <v>2.3362919962384134E-2</v>
      </c>
      <c r="Q51" s="2">
        <f t="shared" si="4"/>
        <v>31660.946000000004</v>
      </c>
      <c r="R51" s="42">
        <f t="shared" si="6"/>
        <v>2.6020272097107968E-6</v>
      </c>
      <c r="AA51">
        <v>7</v>
      </c>
      <c r="AC51" t="s">
        <v>27</v>
      </c>
      <c r="AE51" t="s">
        <v>29</v>
      </c>
    </row>
    <row r="52" spans="1:31">
      <c r="A52" s="38" t="s">
        <v>189</v>
      </c>
      <c r="B52" s="40" t="s">
        <v>65</v>
      </c>
      <c r="C52" s="39">
        <v>46679.45</v>
      </c>
      <c r="D52" s="12"/>
      <c r="E52">
        <f t="shared" si="1"/>
        <v>314.01221319476713</v>
      </c>
      <c r="F52">
        <f t="shared" si="2"/>
        <v>314</v>
      </c>
      <c r="G52">
        <f t="shared" si="3"/>
        <v>2.8975999994145241E-2</v>
      </c>
      <c r="K52">
        <f>+G52</f>
        <v>2.8975999994145241E-2</v>
      </c>
      <c r="P52" s="41">
        <f t="shared" si="5"/>
        <v>2.3362919962384134E-2</v>
      </c>
      <c r="Q52" s="2">
        <f t="shared" si="4"/>
        <v>31660.949999999997</v>
      </c>
      <c r="R52" s="42">
        <f t="shared" si="6"/>
        <v>3.1506667442955274E-5</v>
      </c>
    </row>
    <row r="53" spans="1:31">
      <c r="A53" s="38" t="s">
        <v>189</v>
      </c>
      <c r="B53" s="40" t="s">
        <v>65</v>
      </c>
      <c r="C53" s="39">
        <v>46679.455000000002</v>
      </c>
      <c r="D53" s="12"/>
      <c r="E53">
        <f t="shared" ref="E53:E88" si="7">+(C53-C$7)/C$8</f>
        <v>314.01432066211601</v>
      </c>
      <c r="F53">
        <f t="shared" ref="F53:F84" si="8">ROUND(2*E53,0)/2</f>
        <v>314</v>
      </c>
      <c r="G53">
        <f t="shared" ref="G53:G84" si="9">+C53-(C$7+F53*C$8)</f>
        <v>3.3975999998801854E-2</v>
      </c>
      <c r="K53">
        <f>+G53</f>
        <v>3.3975999998801854E-2</v>
      </c>
      <c r="P53" s="41">
        <f t="shared" si="5"/>
        <v>2.3362919962384134E-2</v>
      </c>
      <c r="Q53" s="2">
        <f t="shared" ref="Q53:Q88" si="10">+C53-15018.5</f>
        <v>31660.955000000002</v>
      </c>
      <c r="R53" s="42">
        <f t="shared" si="6"/>
        <v>1.1263746785940835E-4</v>
      </c>
    </row>
    <row r="54" spans="1:31">
      <c r="A54" t="s">
        <v>42</v>
      </c>
      <c r="C54" s="12">
        <v>46909.584999999999</v>
      </c>
      <c r="D54" s="12"/>
      <c r="E54">
        <f t="shared" si="7"/>
        <v>411.01261277057694</v>
      </c>
      <c r="F54">
        <f t="shared" si="8"/>
        <v>411</v>
      </c>
      <c r="G54">
        <f t="shared" si="9"/>
        <v>2.9923999994935002E-2</v>
      </c>
      <c r="I54">
        <f>+G54</f>
        <v>2.9923999994935002E-2</v>
      </c>
      <c r="P54" s="41">
        <f t="shared" si="5"/>
        <v>2.5131560137784083E-2</v>
      </c>
      <c r="Q54" s="2">
        <f t="shared" si="10"/>
        <v>31891.084999999999</v>
      </c>
      <c r="R54" s="42">
        <f t="shared" si="6"/>
        <v>2.2967479784408717E-5</v>
      </c>
      <c r="AA54">
        <v>6</v>
      </c>
      <c r="AC54" t="s">
        <v>27</v>
      </c>
      <c r="AE54" t="s">
        <v>29</v>
      </c>
    </row>
    <row r="55" spans="1:31">
      <c r="A55" t="s">
        <v>43</v>
      </c>
      <c r="C55" s="12">
        <v>47030.576999999997</v>
      </c>
      <c r="D55" s="12"/>
      <c r="E55">
        <f t="shared" si="7"/>
        <v>462.00995061782368</v>
      </c>
      <c r="F55">
        <f t="shared" si="8"/>
        <v>462</v>
      </c>
      <c r="G55">
        <f t="shared" si="9"/>
        <v>2.3607999995874707E-2</v>
      </c>
      <c r="I55">
        <f>+G55</f>
        <v>2.3607999995874707E-2</v>
      </c>
      <c r="P55" s="41">
        <f t="shared" si="5"/>
        <v>2.6034293205469506E-2</v>
      </c>
      <c r="Q55" s="2">
        <f t="shared" si="10"/>
        <v>32012.076999999997</v>
      </c>
      <c r="R55" s="42">
        <f t="shared" si="6"/>
        <v>5.8868987389258331E-6</v>
      </c>
      <c r="AA55">
        <v>7</v>
      </c>
      <c r="AC55" t="s">
        <v>27</v>
      </c>
      <c r="AE55" t="s">
        <v>29</v>
      </c>
    </row>
    <row r="56" spans="1:31">
      <c r="A56" t="s">
        <v>45</v>
      </c>
      <c r="C56" s="12">
        <v>47118.398999999998</v>
      </c>
      <c r="D56" s="12"/>
      <c r="E56">
        <f t="shared" si="7"/>
        <v>499.02635008573037</v>
      </c>
      <c r="F56">
        <f t="shared" si="8"/>
        <v>499</v>
      </c>
      <c r="G56">
        <f t="shared" si="9"/>
        <v>6.2515999998140614E-2</v>
      </c>
      <c r="I56">
        <f>+G56</f>
        <v>6.2515999998140614E-2</v>
      </c>
      <c r="P56" s="41">
        <f t="shared" si="5"/>
        <v>2.667749657510058E-2</v>
      </c>
      <c r="Q56" s="2">
        <f t="shared" si="10"/>
        <v>32099.898999999998</v>
      </c>
      <c r="R56" s="42">
        <f t="shared" si="6"/>
        <v>1.2843983276032522E-3</v>
      </c>
      <c r="AA56">
        <v>7</v>
      </c>
      <c r="AC56" t="s">
        <v>44</v>
      </c>
      <c r="AE56" t="s">
        <v>29</v>
      </c>
    </row>
    <row r="57" spans="1:31">
      <c r="A57" s="7" t="s">
        <v>68</v>
      </c>
      <c r="B57" s="6" t="s">
        <v>65</v>
      </c>
      <c r="C57" s="12">
        <v>47357.99</v>
      </c>
      <c r="D57" s="13">
        <v>0.03</v>
      </c>
      <c r="E57">
        <f t="shared" si="7"/>
        <v>600.01239190799856</v>
      </c>
      <c r="F57">
        <f t="shared" si="8"/>
        <v>600</v>
      </c>
      <c r="G57">
        <f t="shared" si="9"/>
        <v>2.9399999999441206E-2</v>
      </c>
      <c r="J57">
        <f>+G57</f>
        <v>2.9399999999441206E-2</v>
      </c>
      <c r="P57" s="41">
        <f t="shared" si="5"/>
        <v>2.8383095327758522E-2</v>
      </c>
      <c r="Q57" s="2">
        <f t="shared" si="10"/>
        <v>32339.489999999998</v>
      </c>
      <c r="R57" s="42">
        <f t="shared" si="6"/>
        <v>1.0340951112900678E-6</v>
      </c>
    </row>
    <row r="58" spans="1:31">
      <c r="A58" t="s">
        <v>46</v>
      </c>
      <c r="C58" s="12">
        <v>47386.463000000003</v>
      </c>
      <c r="D58" s="12"/>
      <c r="E58">
        <f t="shared" si="7"/>
        <v>612.01357546166275</v>
      </c>
      <c r="F58">
        <f t="shared" si="8"/>
        <v>612</v>
      </c>
      <c r="G58">
        <f t="shared" si="9"/>
        <v>3.2208000004175119E-2</v>
      </c>
      <c r="I58">
        <f>+G58</f>
        <v>3.2208000004175119E-2</v>
      </c>
      <c r="P58" s="41">
        <f t="shared" si="5"/>
        <v>2.8580859531975686E-2</v>
      </c>
      <c r="Q58" s="2">
        <f t="shared" si="10"/>
        <v>32367.963000000003</v>
      </c>
      <c r="R58" s="42">
        <f t="shared" si="6"/>
        <v>1.3156148005067128E-5</v>
      </c>
      <c r="AA58">
        <v>6</v>
      </c>
      <c r="AC58" t="s">
        <v>27</v>
      </c>
      <c r="AE58" t="s">
        <v>29</v>
      </c>
    </row>
    <row r="59" spans="1:31">
      <c r="A59" s="7" t="s">
        <v>68</v>
      </c>
      <c r="B59" s="6" t="s">
        <v>65</v>
      </c>
      <c r="C59" s="12">
        <v>47419.67</v>
      </c>
      <c r="D59" s="13">
        <v>0.03</v>
      </c>
      <c r="E59">
        <f t="shared" si="7"/>
        <v>626.01010909936849</v>
      </c>
      <c r="F59">
        <f t="shared" si="8"/>
        <v>626</v>
      </c>
      <c r="G59">
        <f t="shared" si="9"/>
        <v>2.3983999999472871E-2</v>
      </c>
      <c r="J59">
        <f>+G59</f>
        <v>2.3983999999472871E-2</v>
      </c>
      <c r="P59" s="41">
        <f t="shared" si="5"/>
        <v>2.8810274146380727E-2</v>
      </c>
      <c r="Q59" s="2">
        <f t="shared" si="10"/>
        <v>32401.17</v>
      </c>
      <c r="R59" s="42">
        <f t="shared" si="6"/>
        <v>2.3292922141111151E-5</v>
      </c>
    </row>
    <row r="60" spans="1:31">
      <c r="A60" t="s">
        <v>47</v>
      </c>
      <c r="C60" s="12">
        <v>47825.392</v>
      </c>
      <c r="D60" s="12"/>
      <c r="E60">
        <f t="shared" si="7"/>
        <v>797.01928248323668</v>
      </c>
      <c r="F60">
        <f t="shared" si="8"/>
        <v>797</v>
      </c>
      <c r="G60">
        <f t="shared" si="9"/>
        <v>4.5747999996819999E-2</v>
      </c>
      <c r="I60">
        <f t="shared" ref="I60:I72" si="11">+G60</f>
        <v>4.5747999996819999E-2</v>
      </c>
      <c r="P60" s="41">
        <f t="shared" si="5"/>
        <v>3.1498533309027285E-2</v>
      </c>
      <c r="Q60" s="2">
        <f t="shared" si="10"/>
        <v>32806.892</v>
      </c>
      <c r="R60" s="42">
        <f t="shared" si="6"/>
        <v>2.0304730088651425E-4</v>
      </c>
      <c r="AA60">
        <v>9</v>
      </c>
      <c r="AC60" t="s">
        <v>44</v>
      </c>
      <c r="AE60" t="s">
        <v>29</v>
      </c>
    </row>
    <row r="61" spans="1:31">
      <c r="A61" t="s">
        <v>48</v>
      </c>
      <c r="C61" s="12">
        <v>48112.46</v>
      </c>
      <c r="D61" s="12"/>
      <c r="E61">
        <f t="shared" si="7"/>
        <v>918.01656975126753</v>
      </c>
      <c r="F61">
        <f t="shared" si="8"/>
        <v>918</v>
      </c>
      <c r="G61">
        <f t="shared" si="9"/>
        <v>3.9312000000791159E-2</v>
      </c>
      <c r="I61">
        <f t="shared" si="11"/>
        <v>3.9312000000791159E-2</v>
      </c>
      <c r="P61" s="41">
        <f t="shared" si="5"/>
        <v>3.3273567208106973E-2</v>
      </c>
      <c r="Q61" s="2">
        <f t="shared" si="10"/>
        <v>33093.96</v>
      </c>
      <c r="R61" s="42">
        <f t="shared" si="6"/>
        <v>3.6462670591763729E-5</v>
      </c>
      <c r="AA61">
        <v>7</v>
      </c>
      <c r="AC61" t="s">
        <v>27</v>
      </c>
      <c r="AE61" t="s">
        <v>29</v>
      </c>
    </row>
    <row r="62" spans="1:31">
      <c r="A62" t="s">
        <v>49</v>
      </c>
      <c r="C62" s="12">
        <v>48475.463000000003</v>
      </c>
      <c r="D62" s="12">
        <v>5.0000000000000001E-3</v>
      </c>
      <c r="E62">
        <f t="shared" si="7"/>
        <v>1071.0199636166847</v>
      </c>
      <c r="F62">
        <f t="shared" si="8"/>
        <v>1071</v>
      </c>
      <c r="G62">
        <f t="shared" si="9"/>
        <v>4.7364000005472917E-2</v>
      </c>
      <c r="I62">
        <f t="shared" si="11"/>
        <v>4.7364000005472917E-2</v>
      </c>
      <c r="P62" s="41">
        <f t="shared" si="5"/>
        <v>3.5367124969261352E-2</v>
      </c>
      <c r="Q62" s="2">
        <f t="shared" si="10"/>
        <v>33456.963000000003</v>
      </c>
      <c r="R62" s="42">
        <f t="shared" si="6"/>
        <v>1.4392501063447625E-4</v>
      </c>
      <c r="AA62">
        <v>7</v>
      </c>
      <c r="AC62" t="s">
        <v>44</v>
      </c>
      <c r="AE62" t="s">
        <v>29</v>
      </c>
    </row>
    <row r="63" spans="1:31">
      <c r="A63" t="s">
        <v>50</v>
      </c>
      <c r="C63" s="12">
        <v>48971.307000000001</v>
      </c>
      <c r="D63" s="12">
        <v>4.0000000000000001E-3</v>
      </c>
      <c r="E63">
        <f t="shared" si="7"/>
        <v>1280.0149714480322</v>
      </c>
      <c r="F63">
        <f t="shared" si="8"/>
        <v>1280</v>
      </c>
      <c r="G63">
        <f t="shared" si="9"/>
        <v>3.5519999997632112E-2</v>
      </c>
      <c r="I63">
        <f t="shared" si="11"/>
        <v>3.5519999997632112E-2</v>
      </c>
      <c r="P63" s="41">
        <f t="shared" si="5"/>
        <v>3.7954606194407652E-2</v>
      </c>
      <c r="Q63" s="2">
        <f t="shared" si="10"/>
        <v>33952.807000000001</v>
      </c>
      <c r="R63" s="42">
        <f t="shared" si="6"/>
        <v>5.9273073333778557E-6</v>
      </c>
      <c r="AA63">
        <v>8</v>
      </c>
      <c r="AC63" t="s">
        <v>27</v>
      </c>
      <c r="AE63" t="s">
        <v>29</v>
      </c>
    </row>
    <row r="64" spans="1:31">
      <c r="A64" t="s">
        <v>52</v>
      </c>
      <c r="C64" s="12">
        <v>48971.32</v>
      </c>
      <c r="D64" s="12">
        <v>5.0000000000000001E-3</v>
      </c>
      <c r="E64">
        <f t="shared" si="7"/>
        <v>1280.0204508631339</v>
      </c>
      <c r="F64">
        <f t="shared" si="8"/>
        <v>1280</v>
      </c>
      <c r="G64">
        <f t="shared" si="9"/>
        <v>4.8519999996642582E-2</v>
      </c>
      <c r="I64">
        <f t="shared" si="11"/>
        <v>4.8519999996642582E-2</v>
      </c>
      <c r="P64" s="41">
        <f t="shared" si="5"/>
        <v>3.7954606194407652E-2</v>
      </c>
      <c r="Q64" s="2">
        <f t="shared" si="10"/>
        <v>33952.82</v>
      </c>
      <c r="R64" s="42">
        <f t="shared" si="6"/>
        <v>1.1162754619630428E-4</v>
      </c>
      <c r="AA64">
        <v>18</v>
      </c>
      <c r="AC64" t="s">
        <v>51</v>
      </c>
      <c r="AE64" t="s">
        <v>29</v>
      </c>
    </row>
    <row r="65" spans="1:31">
      <c r="A65" t="s">
        <v>53</v>
      </c>
      <c r="C65" s="12">
        <v>49220.434999999998</v>
      </c>
      <c r="D65" s="12">
        <v>4.0000000000000001E-3</v>
      </c>
      <c r="E65">
        <f t="shared" si="7"/>
        <v>1385.0207964877777</v>
      </c>
      <c r="F65">
        <f t="shared" si="8"/>
        <v>1385</v>
      </c>
      <c r="G65">
        <f t="shared" si="9"/>
        <v>4.9339999997755513E-2</v>
      </c>
      <c r="I65">
        <f t="shared" si="11"/>
        <v>4.9339999997755513E-2</v>
      </c>
      <c r="P65" s="41">
        <f t="shared" si="5"/>
        <v>3.9135854870268424E-2</v>
      </c>
      <c r="Q65" s="2">
        <f t="shared" si="10"/>
        <v>34201.934999999998</v>
      </c>
      <c r="R65" s="42">
        <f t="shared" si="6"/>
        <v>1.0412457778281848E-4</v>
      </c>
      <c r="AA65">
        <v>9</v>
      </c>
      <c r="AC65" t="s">
        <v>44</v>
      </c>
      <c r="AE65" t="s">
        <v>29</v>
      </c>
    </row>
    <row r="66" spans="1:31">
      <c r="A66" t="s">
        <v>54</v>
      </c>
      <c r="C66" s="12">
        <v>49621.358999999997</v>
      </c>
      <c r="D66" s="12">
        <v>5.0000000000000001E-3</v>
      </c>
      <c r="E66">
        <f t="shared" si="7"/>
        <v>1554.0076442055588</v>
      </c>
      <c r="F66">
        <f t="shared" si="8"/>
        <v>1554</v>
      </c>
      <c r="G66">
        <f t="shared" si="9"/>
        <v>1.8135999998776242E-2</v>
      </c>
      <c r="I66">
        <f t="shared" si="11"/>
        <v>1.8135999998776242E-2</v>
      </c>
      <c r="P66" s="41">
        <f t="shared" si="5"/>
        <v>4.0870415067093074E-2</v>
      </c>
      <c r="Q66" s="2">
        <f t="shared" si="10"/>
        <v>34602.858999999997</v>
      </c>
      <c r="R66" s="42">
        <f t="shared" si="6"/>
        <v>5.1685362849851143E-4</v>
      </c>
      <c r="AA66">
        <v>6</v>
      </c>
      <c r="AC66" t="s">
        <v>27</v>
      </c>
      <c r="AE66" t="s">
        <v>29</v>
      </c>
    </row>
    <row r="67" spans="1:31">
      <c r="A67" t="s">
        <v>55</v>
      </c>
      <c r="C67" s="12">
        <v>50079.267999999996</v>
      </c>
      <c r="D67" s="12">
        <v>8.0000000000000002E-3</v>
      </c>
      <c r="E67">
        <f t="shared" si="7"/>
        <v>1747.01329727597</v>
      </c>
      <c r="F67">
        <f t="shared" si="8"/>
        <v>1747</v>
      </c>
      <c r="G67">
        <f t="shared" si="9"/>
        <v>3.1547999999020249E-2</v>
      </c>
      <c r="I67">
        <f t="shared" si="11"/>
        <v>3.1547999999020249E-2</v>
      </c>
      <c r="P67" s="41">
        <f t="shared" si="5"/>
        <v>4.2599806753712492E-2</v>
      </c>
      <c r="Q67" s="2">
        <f t="shared" si="10"/>
        <v>35060.767999999996</v>
      </c>
      <c r="R67" s="42">
        <f t="shared" si="6"/>
        <v>1.221424325430611E-4</v>
      </c>
      <c r="AA67">
        <v>4</v>
      </c>
      <c r="AC67" t="s">
        <v>27</v>
      </c>
      <c r="AE67" t="s">
        <v>29</v>
      </c>
    </row>
    <row r="68" spans="1:31">
      <c r="A68" t="s">
        <v>56</v>
      </c>
      <c r="C68" s="12">
        <v>50290.436999999998</v>
      </c>
      <c r="D68" s="12">
        <v>8.9999999999999993E-3</v>
      </c>
      <c r="E68">
        <f t="shared" si="7"/>
        <v>1836.0196517115151</v>
      </c>
      <c r="F68">
        <f t="shared" si="8"/>
        <v>1836</v>
      </c>
      <c r="G68">
        <f t="shared" si="9"/>
        <v>4.6623999995063059E-2</v>
      </c>
      <c r="I68">
        <f t="shared" si="11"/>
        <v>4.6623999995063059E-2</v>
      </c>
      <c r="P68" s="41">
        <f t="shared" si="5"/>
        <v>4.330695300592069E-2</v>
      </c>
      <c r="Q68" s="2">
        <f t="shared" si="10"/>
        <v>35271.936999999998</v>
      </c>
      <c r="R68" s="42">
        <f t="shared" si="6"/>
        <v>1.1002800728178457E-5</v>
      </c>
      <c r="AA68">
        <v>7</v>
      </c>
      <c r="AC68" t="s">
        <v>44</v>
      </c>
      <c r="AE68" t="s">
        <v>29</v>
      </c>
    </row>
    <row r="69" spans="1:31">
      <c r="A69" t="s">
        <v>56</v>
      </c>
      <c r="C69" s="12">
        <v>50290.436999999998</v>
      </c>
      <c r="D69" s="12">
        <v>8.9999999999999993E-3</v>
      </c>
      <c r="E69">
        <f t="shared" si="7"/>
        <v>1836.0196517115151</v>
      </c>
      <c r="F69">
        <f t="shared" si="8"/>
        <v>1836</v>
      </c>
      <c r="G69">
        <f t="shared" si="9"/>
        <v>4.6623999995063059E-2</v>
      </c>
      <c r="I69">
        <f t="shared" si="11"/>
        <v>4.6623999995063059E-2</v>
      </c>
      <c r="O69">
        <f t="shared" ref="O69:O88" ca="1" si="12">+C$11+C$12*$F69</f>
        <v>6.4682001174648215E-2</v>
      </c>
      <c r="P69" s="41">
        <f t="shared" si="5"/>
        <v>4.330695300592069E-2</v>
      </c>
      <c r="Q69" s="2">
        <f t="shared" si="10"/>
        <v>35271.936999999998</v>
      </c>
      <c r="R69" s="42">
        <f t="shared" si="6"/>
        <v>1.1002800728178457E-5</v>
      </c>
      <c r="AA69">
        <v>7</v>
      </c>
      <c r="AC69" t="s">
        <v>44</v>
      </c>
      <c r="AE69" t="s">
        <v>29</v>
      </c>
    </row>
    <row r="70" spans="1:31">
      <c r="A70" t="s">
        <v>57</v>
      </c>
      <c r="C70" s="12">
        <v>50672.415000000001</v>
      </c>
      <c r="D70" s="12">
        <v>5.0000000000000001E-3</v>
      </c>
      <c r="E70">
        <f t="shared" si="7"/>
        <v>1997.0208841584208</v>
      </c>
      <c r="F70">
        <f t="shared" si="8"/>
        <v>1997</v>
      </c>
      <c r="G70">
        <f t="shared" si="9"/>
        <v>4.9548000002687331E-2</v>
      </c>
      <c r="I70">
        <f t="shared" si="11"/>
        <v>4.9548000002687331E-2</v>
      </c>
      <c r="O70">
        <f t="shared" ca="1" si="12"/>
        <v>6.2938029087308042E-2</v>
      </c>
      <c r="P70" s="41">
        <f t="shared" si="5"/>
        <v>4.4441284737218138E-2</v>
      </c>
      <c r="Q70" s="2">
        <f t="shared" si="10"/>
        <v>35653.915000000001</v>
      </c>
      <c r="R70" s="42">
        <f t="shared" si="6"/>
        <v>2.6078540802576092E-5</v>
      </c>
      <c r="AA70">
        <v>6</v>
      </c>
      <c r="AC70" t="s">
        <v>44</v>
      </c>
      <c r="AE70" t="s">
        <v>29</v>
      </c>
    </row>
    <row r="71" spans="1:31">
      <c r="A71" t="s">
        <v>58</v>
      </c>
      <c r="C71" s="12">
        <v>50748.328999999998</v>
      </c>
      <c r="D71" s="12">
        <v>2E-3</v>
      </c>
      <c r="E71">
        <f t="shared" si="7"/>
        <v>2029.018139392947</v>
      </c>
      <c r="F71">
        <f t="shared" si="8"/>
        <v>2029</v>
      </c>
      <c r="G71">
        <f t="shared" si="9"/>
        <v>4.3035999995481689E-2</v>
      </c>
      <c r="I71">
        <f t="shared" si="11"/>
        <v>4.3035999995481689E-2</v>
      </c>
      <c r="O71">
        <f t="shared" ca="1" si="12"/>
        <v>6.259140109479322E-2</v>
      </c>
      <c r="P71" s="41">
        <f t="shared" si="5"/>
        <v>4.4644510233372778E-2</v>
      </c>
      <c r="Q71" s="2">
        <f t="shared" si="10"/>
        <v>35729.828999999998</v>
      </c>
      <c r="R71" s="42">
        <f t="shared" si="6"/>
        <v>2.5873051854004486E-6</v>
      </c>
      <c r="AA71">
        <v>27</v>
      </c>
      <c r="AC71" t="s">
        <v>51</v>
      </c>
      <c r="AE71" t="s">
        <v>29</v>
      </c>
    </row>
    <row r="72" spans="1:31">
      <c r="A72" t="s">
        <v>59</v>
      </c>
      <c r="C72" s="12">
        <v>50774.402000000002</v>
      </c>
      <c r="D72" s="12">
        <v>6.0000000000000001E-3</v>
      </c>
      <c r="E72">
        <f t="shared" si="7"/>
        <v>2040.0077386200981</v>
      </c>
      <c r="F72">
        <f t="shared" si="8"/>
        <v>2040</v>
      </c>
      <c r="G72">
        <f t="shared" si="9"/>
        <v>1.8360000001848675E-2</v>
      </c>
      <c r="I72">
        <f t="shared" si="11"/>
        <v>1.8360000001848675E-2</v>
      </c>
      <c r="O72">
        <f t="shared" ca="1" si="12"/>
        <v>6.2472247722366259E-2</v>
      </c>
      <c r="P72" s="41">
        <f t="shared" si="5"/>
        <v>4.4712666339946298E-2</v>
      </c>
      <c r="Q72" s="2">
        <f t="shared" si="10"/>
        <v>35755.902000000002</v>
      </c>
      <c r="R72" s="42">
        <f t="shared" si="6"/>
        <v>6.9446302312710362E-4</v>
      </c>
      <c r="AA72">
        <v>5</v>
      </c>
      <c r="AC72" t="s">
        <v>27</v>
      </c>
      <c r="AE72" t="s">
        <v>29</v>
      </c>
    </row>
    <row r="73" spans="1:31">
      <c r="A73" s="38" t="s">
        <v>277</v>
      </c>
      <c r="B73" s="40" t="s">
        <v>65</v>
      </c>
      <c r="C73" s="39">
        <v>51436.358</v>
      </c>
      <c r="D73" s="12"/>
      <c r="E73">
        <f t="shared" si="7"/>
        <v>2319.0178696371277</v>
      </c>
      <c r="F73">
        <f t="shared" si="8"/>
        <v>2319</v>
      </c>
      <c r="G73">
        <f t="shared" si="9"/>
        <v>4.2395999997097533E-2</v>
      </c>
      <c r="K73">
        <f>+G73</f>
        <v>4.2395999997097533E-2</v>
      </c>
      <c r="O73">
        <f t="shared" ca="1" si="12"/>
        <v>5.9450084912627703E-2</v>
      </c>
      <c r="P73" s="41">
        <f t="shared" si="5"/>
        <v>4.61501013793921E-2</v>
      </c>
      <c r="Q73" s="2">
        <f t="shared" si="10"/>
        <v>36417.858</v>
      </c>
      <c r="R73" s="42">
        <f t="shared" si="6"/>
        <v>1.4093277188545978E-5</v>
      </c>
    </row>
    <row r="74" spans="1:31">
      <c r="A74" s="38" t="s">
        <v>280</v>
      </c>
      <c r="B74" s="40" t="s">
        <v>65</v>
      </c>
      <c r="C74" s="39">
        <v>51742.417000000001</v>
      </c>
      <c r="D74" s="12"/>
      <c r="E74">
        <f t="shared" si="7"/>
        <v>2448.0197393821581</v>
      </c>
      <c r="F74">
        <f t="shared" si="8"/>
        <v>2448</v>
      </c>
      <c r="G74">
        <f t="shared" si="9"/>
        <v>4.6831999999994878E-2</v>
      </c>
      <c r="K74">
        <f>+G74</f>
        <v>4.6831999999994878E-2</v>
      </c>
      <c r="O74">
        <f t="shared" ca="1" si="12"/>
        <v>5.8052740817802345E-2</v>
      </c>
      <c r="P74" s="41">
        <f t="shared" si="5"/>
        <v>4.6625262512313047E-2</v>
      </c>
      <c r="Q74" s="2">
        <f t="shared" si="10"/>
        <v>36723.917000000001</v>
      </c>
      <c r="R74" s="42">
        <f t="shared" si="6"/>
        <v>4.2740388812995195E-8</v>
      </c>
    </row>
    <row r="75" spans="1:31">
      <c r="A75" s="38" t="s">
        <v>283</v>
      </c>
      <c r="B75" s="40" t="s">
        <v>65</v>
      </c>
      <c r="C75" s="39">
        <v>52093.544999999998</v>
      </c>
      <c r="D75" s="12"/>
      <c r="E75">
        <f t="shared" si="7"/>
        <v>2596.0178982986827</v>
      </c>
      <c r="F75">
        <f t="shared" si="8"/>
        <v>2596</v>
      </c>
      <c r="G75">
        <f t="shared" si="9"/>
        <v>4.2463999998290092E-2</v>
      </c>
      <c r="K75">
        <f>+G75</f>
        <v>4.2463999998290092E-2</v>
      </c>
      <c r="O75">
        <f t="shared" ca="1" si="12"/>
        <v>5.6449586352421324E-2</v>
      </c>
      <c r="P75" s="41">
        <f t="shared" si="5"/>
        <v>4.7022835349200341E-2</v>
      </c>
      <c r="Q75" s="2">
        <f t="shared" si="10"/>
        <v>37075.044999999998</v>
      </c>
      <c r="R75" s="42">
        <f t="shared" si="6"/>
        <v>2.0782979756708976E-5</v>
      </c>
    </row>
    <row r="76" spans="1:31">
      <c r="A76" s="5" t="s">
        <v>62</v>
      </c>
      <c r="B76" s="18" t="s">
        <v>63</v>
      </c>
      <c r="C76" s="19">
        <v>52137.436000000002</v>
      </c>
      <c r="D76" s="19">
        <v>5.0000000000000001E-3</v>
      </c>
      <c r="E76">
        <f t="shared" si="7"/>
        <v>2614.5176681632497</v>
      </c>
      <c r="F76">
        <f t="shared" si="8"/>
        <v>2614.5</v>
      </c>
      <c r="G76">
        <f t="shared" si="9"/>
        <v>4.1918000002624467E-2</v>
      </c>
      <c r="J76">
        <f>+G76</f>
        <v>4.1918000002624467E-2</v>
      </c>
      <c r="O76">
        <f t="shared" ca="1" si="12"/>
        <v>5.6249192044248691E-2</v>
      </c>
      <c r="P76" s="41">
        <f t="shared" si="5"/>
        <v>4.7061443980298129E-2</v>
      </c>
      <c r="Q76" s="2">
        <f t="shared" si="10"/>
        <v>37118.936000000002</v>
      </c>
      <c r="R76" s="42">
        <f t="shared" si="6"/>
        <v>2.6455015951467459E-5</v>
      </c>
    </row>
    <row r="77" spans="1:31">
      <c r="A77" s="38" t="s">
        <v>292</v>
      </c>
      <c r="B77" s="40" t="s">
        <v>65</v>
      </c>
      <c r="C77" s="39">
        <v>52475.525999999998</v>
      </c>
      <c r="D77" s="12"/>
      <c r="E77">
        <f t="shared" si="7"/>
        <v>2757.0203952259949</v>
      </c>
      <c r="F77">
        <f t="shared" si="8"/>
        <v>2757</v>
      </c>
      <c r="G77">
        <f t="shared" si="9"/>
        <v>4.8387999995611608E-2</v>
      </c>
      <c r="K77">
        <f>+G77</f>
        <v>4.8387999995611608E-2</v>
      </c>
      <c r="O77">
        <f t="shared" ca="1" si="12"/>
        <v>5.4705614265081151E-2</v>
      </c>
      <c r="P77" s="41">
        <f t="shared" si="5"/>
        <v>4.7276248688117029E-2</v>
      </c>
      <c r="Q77" s="2">
        <f t="shared" si="10"/>
        <v>37457.025999999998</v>
      </c>
      <c r="R77" s="42">
        <f t="shared" si="6"/>
        <v>1.235990969715907E-6</v>
      </c>
    </row>
    <row r="78" spans="1:31">
      <c r="A78" s="9" t="s">
        <v>71</v>
      </c>
      <c r="B78" s="10" t="s">
        <v>65</v>
      </c>
      <c r="C78" s="11">
        <v>52819.54</v>
      </c>
      <c r="D78" s="11">
        <v>4.8000000000000001E-2</v>
      </c>
      <c r="E78">
        <f t="shared" si="7"/>
        <v>2902.0200496013513</v>
      </c>
      <c r="F78">
        <f t="shared" si="8"/>
        <v>2902</v>
      </c>
      <c r="G78">
        <f t="shared" si="9"/>
        <v>4.7568000001774635E-2</v>
      </c>
      <c r="J78">
        <f>+G78</f>
        <v>4.7568000001774635E-2</v>
      </c>
      <c r="O78">
        <f t="shared" ca="1" si="12"/>
        <v>5.3134956173998389E-2</v>
      </c>
      <c r="P78" s="41">
        <f t="shared" si="5"/>
        <v>4.7344759438473785E-2</v>
      </c>
      <c r="Q78" s="2">
        <f t="shared" si="10"/>
        <v>37801.040000000001</v>
      </c>
      <c r="R78" s="42">
        <f t="shared" si="6"/>
        <v>4.98363491028808E-8</v>
      </c>
    </row>
    <row r="79" spans="1:31">
      <c r="A79" s="5" t="s">
        <v>64</v>
      </c>
      <c r="B79" s="18" t="s">
        <v>65</v>
      </c>
      <c r="C79" s="5">
        <v>52926.313000000002</v>
      </c>
      <c r="D79" s="19">
        <v>3.0000000000000001E-3</v>
      </c>
      <c r="E79">
        <f t="shared" si="7"/>
        <v>2947.0241718074822</v>
      </c>
      <c r="F79">
        <f t="shared" si="8"/>
        <v>2947</v>
      </c>
      <c r="G79">
        <f t="shared" si="9"/>
        <v>5.7348000002093613E-2</v>
      </c>
      <c r="J79">
        <f>+G79</f>
        <v>5.7348000002093613E-2</v>
      </c>
      <c r="O79">
        <f t="shared" ca="1" si="12"/>
        <v>5.2647510559524428E-2</v>
      </c>
      <c r="P79" s="41">
        <f t="shared" si="5"/>
        <v>4.7335243967175825E-2</v>
      </c>
      <c r="Q79" s="2">
        <f t="shared" si="10"/>
        <v>37907.813000000002</v>
      </c>
      <c r="R79" s="42">
        <f t="shared" si="6"/>
        <v>1.0025528341478259E-4</v>
      </c>
    </row>
    <row r="80" spans="1:31">
      <c r="A80" s="5" t="s">
        <v>81</v>
      </c>
      <c r="B80" s="18" t="s">
        <v>65</v>
      </c>
      <c r="C80" s="5">
        <v>53201.517999999996</v>
      </c>
      <c r="D80" s="5">
        <v>4.0000000000000001E-3</v>
      </c>
      <c r="E80">
        <f t="shared" si="7"/>
        <v>3063.0212820482539</v>
      </c>
      <c r="F80">
        <f t="shared" si="8"/>
        <v>3063</v>
      </c>
      <c r="G80">
        <f t="shared" si="9"/>
        <v>5.0491999994846992E-2</v>
      </c>
      <c r="N80">
        <f>+G80</f>
        <v>5.0491999994846992E-2</v>
      </c>
      <c r="O80">
        <f t="shared" ca="1" si="12"/>
        <v>5.1390984086658223E-2</v>
      </c>
      <c r="P80" s="41">
        <f t="shared" si="5"/>
        <v>4.7243487214142434E-2</v>
      </c>
      <c r="Q80" s="2">
        <f t="shared" si="10"/>
        <v>38183.017999999996</v>
      </c>
      <c r="R80" s="42">
        <f t="shared" si="6"/>
        <v>1.0552835286400863E-5</v>
      </c>
    </row>
    <row r="81" spans="1:18">
      <c r="A81" s="20" t="s">
        <v>67</v>
      </c>
      <c r="B81" s="10" t="s">
        <v>63</v>
      </c>
      <c r="C81" s="11">
        <v>53226.434699999998</v>
      </c>
      <c r="D81" s="11">
        <v>4.5999999999999999E-3</v>
      </c>
      <c r="E81">
        <f t="shared" si="7"/>
        <v>3073.5235083767598</v>
      </c>
      <c r="F81">
        <f t="shared" si="8"/>
        <v>3073.5</v>
      </c>
      <c r="G81">
        <f t="shared" si="9"/>
        <v>5.5773999993107282E-2</v>
      </c>
      <c r="J81">
        <f>+G81</f>
        <v>5.5773999993107282E-2</v>
      </c>
      <c r="O81">
        <f t="shared" ca="1" si="12"/>
        <v>5.1277246776614299E-2</v>
      </c>
      <c r="P81" s="41">
        <f t="shared" si="5"/>
        <v>4.7230400345494972E-2</v>
      </c>
      <c r="Q81" s="2">
        <f t="shared" si="10"/>
        <v>38207.934699999998</v>
      </c>
      <c r="R81" s="42">
        <f t="shared" si="6"/>
        <v>7.2993094938681181E-5</v>
      </c>
    </row>
    <row r="82" spans="1:18">
      <c r="A82" s="20" t="s">
        <v>67</v>
      </c>
      <c r="B82" s="21"/>
      <c r="C82" s="11">
        <v>53284.556799999998</v>
      </c>
      <c r="D82" s="11">
        <v>1E-4</v>
      </c>
      <c r="E82">
        <f t="shared" si="7"/>
        <v>3098.0215939534223</v>
      </c>
      <c r="F82">
        <f t="shared" si="8"/>
        <v>3098</v>
      </c>
      <c r="G82">
        <f t="shared" si="9"/>
        <v>5.1231999997980893E-2</v>
      </c>
      <c r="J82">
        <f>+G82</f>
        <v>5.1231999997980893E-2</v>
      </c>
      <c r="O82">
        <f t="shared" ca="1" si="12"/>
        <v>5.1011859719845142E-2</v>
      </c>
      <c r="P82" s="41">
        <f t="shared" si="5"/>
        <v>4.7196777576572313E-2</v>
      </c>
      <c r="Q82" s="2">
        <f t="shared" si="10"/>
        <v>38266.056799999998</v>
      </c>
      <c r="R82" s="42">
        <f t="shared" si="6"/>
        <v>1.6283019990238522E-5</v>
      </c>
    </row>
    <row r="83" spans="1:18">
      <c r="A83" s="11" t="s">
        <v>68</v>
      </c>
      <c r="B83" s="10" t="s">
        <v>65</v>
      </c>
      <c r="C83" s="11">
        <v>53630.9401</v>
      </c>
      <c r="D83" s="22">
        <v>6.9999999999999999E-4</v>
      </c>
      <c r="E83">
        <f t="shared" si="7"/>
        <v>3244.0198928057803</v>
      </c>
      <c r="F83">
        <f t="shared" si="8"/>
        <v>3244</v>
      </c>
      <c r="G83">
        <f t="shared" si="9"/>
        <v>4.7195999999530613E-2</v>
      </c>
      <c r="J83">
        <f>+G83</f>
        <v>4.7195999999530613E-2</v>
      </c>
      <c r="O83">
        <f t="shared" ca="1" si="12"/>
        <v>4.9430369503996291E-2</v>
      </c>
      <c r="P83" s="41">
        <f t="shared" si="5"/>
        <v>4.6906806008343183E-2</v>
      </c>
      <c r="Q83" s="2">
        <f t="shared" si="10"/>
        <v>38612.4401</v>
      </c>
      <c r="R83" s="42">
        <f t="shared" si="6"/>
        <v>8.3633164538915823E-8</v>
      </c>
    </row>
    <row r="84" spans="1:18">
      <c r="A84" s="38" t="s">
        <v>320</v>
      </c>
      <c r="B84" s="40" t="s">
        <v>65</v>
      </c>
      <c r="C84" s="39">
        <v>53951.229099999997</v>
      </c>
      <c r="D84" s="12"/>
      <c r="E84">
        <f t="shared" si="7"/>
        <v>3379.0196146200892</v>
      </c>
      <c r="F84">
        <f t="shared" si="8"/>
        <v>3379</v>
      </c>
      <c r="G84">
        <f t="shared" si="9"/>
        <v>4.6535999994375743E-2</v>
      </c>
      <c r="K84">
        <f>+G84</f>
        <v>4.6535999994375743E-2</v>
      </c>
      <c r="O84">
        <f t="shared" ca="1" si="12"/>
        <v>4.7968032660574408E-2</v>
      </c>
      <c r="P84" s="41">
        <f t="shared" si="5"/>
        <v>4.6502127023266455E-2</v>
      </c>
      <c r="Q84" s="2">
        <f t="shared" si="10"/>
        <v>38932.729099999997</v>
      </c>
      <c r="R84" s="42">
        <f t="shared" si="6"/>
        <v>1.1473781717706255E-9</v>
      </c>
    </row>
    <row r="85" spans="1:18">
      <c r="A85" s="38" t="s">
        <v>327</v>
      </c>
      <c r="B85" s="40" t="s">
        <v>65</v>
      </c>
      <c r="C85" s="39">
        <v>54273.887900000002</v>
      </c>
      <c r="D85" s="12"/>
      <c r="E85">
        <f t="shared" si="7"/>
        <v>3515.0181916581387</v>
      </c>
      <c r="F85">
        <f>ROUND(2*E85,0)/2</f>
        <v>3515</v>
      </c>
      <c r="G85">
        <f>+C85-(C$7+F85*C$8)</f>
        <v>4.3160000001080334E-2</v>
      </c>
      <c r="J85">
        <f>+G85</f>
        <v>4.3160000001080334E-2</v>
      </c>
      <c r="O85">
        <f t="shared" ca="1" si="12"/>
        <v>4.6494863692386444E-2</v>
      </c>
      <c r="P85" s="41">
        <f t="shared" si="5"/>
        <v>4.5961779901736825E-2</v>
      </c>
      <c r="Q85" s="2">
        <f t="shared" si="10"/>
        <v>39255.387900000002</v>
      </c>
      <c r="R85" s="42">
        <f t="shared" si="6"/>
        <v>7.8499706117226974E-6</v>
      </c>
    </row>
    <row r="86" spans="1:18">
      <c r="A86" s="9" t="s">
        <v>80</v>
      </c>
      <c r="B86" s="10" t="s">
        <v>65</v>
      </c>
      <c r="C86" s="11">
        <v>55476.7546</v>
      </c>
      <c r="D86" s="11">
        <v>1.5E-3</v>
      </c>
      <c r="E86">
        <f t="shared" si="7"/>
        <v>4022.0186502430329</v>
      </c>
      <c r="F86">
        <f>ROUND(2*E86,0)/2</f>
        <v>4022</v>
      </c>
      <c r="G86">
        <f>+C86-(C$7+F86*C$8)</f>
        <v>4.4247999998333398E-2</v>
      </c>
      <c r="J86">
        <f>+G86</f>
        <v>4.4247999998333398E-2</v>
      </c>
      <c r="O86">
        <f t="shared" ca="1" si="12"/>
        <v>4.1002976435979818E-2</v>
      </c>
      <c r="P86" s="41">
        <f>+D$11+D$12*F86+D$13*F86^2</f>
        <v>4.2773892073362609E-2</v>
      </c>
      <c r="Q86" s="2">
        <f t="shared" si="10"/>
        <v>40458.2546</v>
      </c>
      <c r="R86" s="42">
        <f>+(P86-G86)^2</f>
        <v>2.1729941744616876E-6</v>
      </c>
    </row>
    <row r="87" spans="1:18">
      <c r="A87" s="23" t="s">
        <v>83</v>
      </c>
      <c r="B87" s="23"/>
      <c r="C87" s="24">
        <v>55481.495000000003</v>
      </c>
      <c r="D87" s="24">
        <v>2.9999999999999997E-4</v>
      </c>
      <c r="E87">
        <f t="shared" si="7"/>
        <v>4024.0166978852835</v>
      </c>
      <c r="F87">
        <f>ROUND(2*E87,0)/2</f>
        <v>4024</v>
      </c>
      <c r="G87">
        <f>+C87-(C$7+F87*C$8)</f>
        <v>3.9616000001842622E-2</v>
      </c>
      <c r="J87">
        <f>+G87</f>
        <v>3.9616000001842622E-2</v>
      </c>
      <c r="O87">
        <f t="shared" ca="1" si="12"/>
        <v>4.0981312186447648E-2</v>
      </c>
      <c r="P87" s="41">
        <f>+D$11+D$12*F87+D$13*F87^2</f>
        <v>4.2757652085167713E-2</v>
      </c>
      <c r="Q87" s="2">
        <f t="shared" si="10"/>
        <v>40462.995000000003</v>
      </c>
      <c r="R87" s="42">
        <f>+(P87-G87)^2</f>
        <v>9.8699778126608881E-6</v>
      </c>
    </row>
    <row r="88" spans="1:18">
      <c r="A88" s="15" t="s">
        <v>82</v>
      </c>
      <c r="B88" s="16" t="s">
        <v>65</v>
      </c>
      <c r="C88" s="17">
        <v>56188.50331</v>
      </c>
      <c r="D88" s="17"/>
      <c r="E88">
        <f t="shared" si="7"/>
        <v>4322.0160833478039</v>
      </c>
      <c r="F88">
        <f>ROUND(2*E88,0)/2</f>
        <v>4322</v>
      </c>
      <c r="G88">
        <f>+C88-(C$7+F88*C$8)</f>
        <v>3.815799999574665E-2</v>
      </c>
      <c r="N88">
        <f>+G88</f>
        <v>3.815799999574665E-2</v>
      </c>
      <c r="O88">
        <f t="shared" ca="1" si="12"/>
        <v>3.7753339006153415E-2</v>
      </c>
      <c r="P88" s="41">
        <f>+D$11+D$12*F88+D$13*F88^2</f>
        <v>4.0016080734129059E-2</v>
      </c>
      <c r="Q88" s="2">
        <f t="shared" si="10"/>
        <v>41170.00331</v>
      </c>
      <c r="R88" s="42">
        <f>+(P88-G88)^2</f>
        <v>3.4524640303477178E-6</v>
      </c>
    </row>
    <row r="89" spans="1:18">
      <c r="B89" s="6"/>
      <c r="C89" s="12"/>
      <c r="D89" s="12"/>
    </row>
    <row r="90" spans="1:18">
      <c r="B90" s="6"/>
      <c r="C90" s="12"/>
      <c r="D90" s="12"/>
    </row>
    <row r="91" spans="1:18">
      <c r="B91" s="6"/>
      <c r="C91" s="12"/>
      <c r="D91" s="12"/>
    </row>
    <row r="92" spans="1:18">
      <c r="B92" s="6"/>
      <c r="C92" s="12"/>
      <c r="D92" s="12"/>
    </row>
    <row r="93" spans="1:18">
      <c r="B93" s="6"/>
      <c r="C93" s="12"/>
      <c r="D93" s="12"/>
    </row>
    <row r="94" spans="1:18">
      <c r="B94" s="6"/>
      <c r="C94" s="12"/>
      <c r="D94" s="12"/>
    </row>
    <row r="95" spans="1:18">
      <c r="B95" s="6"/>
      <c r="C95" s="12"/>
      <c r="D95" s="12"/>
    </row>
    <row r="96" spans="1:18">
      <c r="B96" s="6"/>
      <c r="C96" s="12"/>
      <c r="D96" s="12"/>
    </row>
    <row r="97" spans="2:4">
      <c r="B97" s="6"/>
      <c r="C97" s="12"/>
      <c r="D97" s="12"/>
    </row>
    <row r="98" spans="2:4">
      <c r="B98" s="6"/>
      <c r="C98" s="12"/>
      <c r="D98" s="12"/>
    </row>
    <row r="99" spans="2:4">
      <c r="B99" s="6"/>
      <c r="C99" s="7"/>
      <c r="D99" s="7"/>
    </row>
    <row r="100" spans="2:4">
      <c r="B100" s="6"/>
      <c r="C100" s="7"/>
      <c r="D100" s="7"/>
    </row>
    <row r="101" spans="2:4">
      <c r="C101" s="7"/>
      <c r="D101" s="7"/>
    </row>
    <row r="102" spans="2:4">
      <c r="C102" s="7"/>
      <c r="D102" s="7"/>
    </row>
    <row r="103" spans="2:4">
      <c r="C103" s="7"/>
      <c r="D103" s="7"/>
    </row>
    <row r="104" spans="2:4">
      <c r="C104" s="7"/>
      <c r="D104" s="7"/>
    </row>
    <row r="105" spans="2:4">
      <c r="C105" s="7"/>
      <c r="D105" s="7"/>
    </row>
    <row r="106" spans="2:4">
      <c r="C106" s="7"/>
      <c r="D106" s="7"/>
    </row>
    <row r="107" spans="2:4">
      <c r="C107" s="7"/>
      <c r="D107" s="7"/>
    </row>
    <row r="108" spans="2:4">
      <c r="C108" s="7"/>
      <c r="D108" s="7"/>
    </row>
    <row r="109" spans="2:4">
      <c r="C109" s="7"/>
      <c r="D109" s="7"/>
    </row>
    <row r="110" spans="2:4">
      <c r="C110" s="7"/>
      <c r="D110" s="7"/>
    </row>
    <row r="111" spans="2:4">
      <c r="C111" s="7"/>
      <c r="D111" s="7"/>
    </row>
    <row r="112" spans="2:4">
      <c r="C112" s="7"/>
      <c r="D112" s="7"/>
    </row>
    <row r="113" spans="3:4">
      <c r="C113" s="7"/>
      <c r="D113" s="7"/>
    </row>
    <row r="114" spans="3:4">
      <c r="C114" s="7"/>
      <c r="D114" s="7"/>
    </row>
    <row r="115" spans="3:4">
      <c r="C115" s="7"/>
      <c r="D115" s="7"/>
    </row>
    <row r="116" spans="3:4">
      <c r="C116" s="7"/>
      <c r="D116" s="7"/>
    </row>
    <row r="117" spans="3:4">
      <c r="C117" s="7"/>
      <c r="D117" s="7"/>
    </row>
    <row r="118" spans="3:4">
      <c r="C118" s="7"/>
      <c r="D118" s="7"/>
    </row>
    <row r="119" spans="3:4">
      <c r="C119" s="7"/>
      <c r="D119" s="7"/>
    </row>
    <row r="120" spans="3:4">
      <c r="C120" s="7"/>
      <c r="D120" s="7"/>
    </row>
    <row r="121" spans="3:4">
      <c r="C121" s="7"/>
      <c r="D121" s="7"/>
    </row>
    <row r="122" spans="3:4">
      <c r="C122" s="7"/>
      <c r="D122" s="7"/>
    </row>
    <row r="123" spans="3:4">
      <c r="C123" s="7"/>
      <c r="D123" s="7"/>
    </row>
    <row r="124" spans="3:4">
      <c r="C124" s="7"/>
      <c r="D124" s="7"/>
    </row>
    <row r="125" spans="3:4">
      <c r="C125" s="7"/>
      <c r="D125" s="7"/>
    </row>
    <row r="126" spans="3:4">
      <c r="C126" s="7"/>
      <c r="D126" s="7"/>
    </row>
    <row r="127" spans="3:4">
      <c r="C127" s="7"/>
      <c r="D127" s="7"/>
    </row>
    <row r="128" spans="3:4">
      <c r="C128" s="7"/>
      <c r="D128" s="7"/>
    </row>
    <row r="129" spans="3:4">
      <c r="C129" s="7"/>
      <c r="D129" s="7"/>
    </row>
    <row r="130" spans="3:4">
      <c r="C130" s="7"/>
      <c r="D130" s="7"/>
    </row>
    <row r="131" spans="3:4">
      <c r="C131" s="7"/>
      <c r="D131" s="7"/>
    </row>
    <row r="132" spans="3:4">
      <c r="C132" s="7"/>
      <c r="D132" s="7"/>
    </row>
    <row r="133" spans="3:4">
      <c r="C133" s="7"/>
      <c r="D133" s="7"/>
    </row>
    <row r="134" spans="3:4">
      <c r="C134" s="7"/>
      <c r="D134" s="7"/>
    </row>
    <row r="135" spans="3:4">
      <c r="C135" s="7"/>
      <c r="D135" s="7"/>
    </row>
    <row r="136" spans="3:4">
      <c r="C136" s="7"/>
      <c r="D136" s="7"/>
    </row>
    <row r="137" spans="3:4">
      <c r="C137" s="7"/>
      <c r="D137" s="7"/>
    </row>
    <row r="138" spans="3:4">
      <c r="C138" s="7"/>
      <c r="D138" s="7"/>
    </row>
    <row r="139" spans="3:4">
      <c r="C139" s="7"/>
      <c r="D139" s="7"/>
    </row>
    <row r="140" spans="3:4">
      <c r="C140" s="7"/>
      <c r="D140" s="7"/>
    </row>
    <row r="141" spans="3:4">
      <c r="C141" s="7"/>
      <c r="D141" s="7"/>
    </row>
    <row r="142" spans="3:4">
      <c r="C142" s="7"/>
      <c r="D142" s="7"/>
    </row>
    <row r="143" spans="3:4">
      <c r="C143" s="7"/>
      <c r="D143" s="7"/>
    </row>
    <row r="144" spans="3:4">
      <c r="C144" s="7"/>
      <c r="D144" s="7"/>
    </row>
    <row r="145" spans="3:4">
      <c r="C145" s="7"/>
      <c r="D145" s="7"/>
    </row>
    <row r="146" spans="3:4">
      <c r="C146" s="7"/>
      <c r="D146" s="7"/>
    </row>
    <row r="147" spans="3:4">
      <c r="C147" s="7"/>
      <c r="D147" s="7"/>
    </row>
    <row r="148" spans="3:4">
      <c r="C148" s="7"/>
      <c r="D148" s="7"/>
    </row>
    <row r="149" spans="3:4">
      <c r="C149" s="7"/>
      <c r="D149" s="7"/>
    </row>
    <row r="150" spans="3:4">
      <c r="C150" s="7"/>
      <c r="D150" s="7"/>
    </row>
    <row r="151" spans="3:4">
      <c r="C151" s="7"/>
      <c r="D151" s="7"/>
    </row>
    <row r="152" spans="3:4">
      <c r="C152" s="7"/>
      <c r="D152" s="7"/>
    </row>
    <row r="153" spans="3:4">
      <c r="C153" s="7"/>
      <c r="D153" s="7"/>
    </row>
    <row r="154" spans="3:4">
      <c r="C154" s="7"/>
      <c r="D154" s="7"/>
    </row>
    <row r="155" spans="3:4">
      <c r="C155" s="7"/>
      <c r="D155" s="7"/>
    </row>
    <row r="156" spans="3:4">
      <c r="C156" s="7"/>
      <c r="D156" s="7"/>
    </row>
    <row r="157" spans="3:4">
      <c r="C157" s="7"/>
      <c r="D157" s="7"/>
    </row>
    <row r="158" spans="3:4">
      <c r="C158" s="7"/>
      <c r="D158" s="7"/>
    </row>
    <row r="159" spans="3:4">
      <c r="C159" s="7"/>
      <c r="D159" s="7"/>
    </row>
    <row r="160" spans="3:4">
      <c r="C160" s="7"/>
      <c r="D160" s="7"/>
    </row>
    <row r="161" spans="3:4">
      <c r="C161" s="7"/>
      <c r="D161" s="7"/>
    </row>
    <row r="162" spans="3:4">
      <c r="C162" s="7"/>
      <c r="D162" s="7"/>
    </row>
    <row r="163" spans="3:4">
      <c r="C163" s="7"/>
      <c r="D163" s="7"/>
    </row>
    <row r="164" spans="3:4">
      <c r="C164" s="7"/>
      <c r="D164" s="7"/>
    </row>
    <row r="165" spans="3:4">
      <c r="C165" s="7"/>
      <c r="D165" s="7"/>
    </row>
    <row r="166" spans="3:4">
      <c r="C166" s="7"/>
      <c r="D166" s="7"/>
    </row>
    <row r="167" spans="3:4">
      <c r="C167" s="7"/>
      <c r="D167" s="7"/>
    </row>
    <row r="168" spans="3:4">
      <c r="C168" s="7"/>
      <c r="D168" s="7"/>
    </row>
    <row r="169" spans="3:4">
      <c r="C169" s="7"/>
      <c r="D169" s="7"/>
    </row>
    <row r="170" spans="3:4">
      <c r="C170" s="7"/>
      <c r="D170" s="7"/>
    </row>
    <row r="171" spans="3:4">
      <c r="C171" s="7"/>
      <c r="D171" s="7"/>
    </row>
    <row r="172" spans="3:4">
      <c r="C172" s="7"/>
      <c r="D172" s="7"/>
    </row>
    <row r="173" spans="3:4">
      <c r="C173" s="7"/>
      <c r="D173" s="7"/>
    </row>
    <row r="174" spans="3:4">
      <c r="C174" s="7"/>
      <c r="D174" s="7"/>
    </row>
    <row r="175" spans="3:4">
      <c r="C175" s="7"/>
      <c r="D175" s="7"/>
    </row>
    <row r="176" spans="3:4">
      <c r="C176" s="7"/>
      <c r="D176" s="7"/>
    </row>
    <row r="177" spans="3:4">
      <c r="C177" s="7"/>
      <c r="D177" s="7"/>
    </row>
    <row r="178" spans="3:4">
      <c r="C178" s="7"/>
      <c r="D178" s="7"/>
    </row>
    <row r="179" spans="3:4">
      <c r="C179" s="7"/>
      <c r="D179" s="7"/>
    </row>
    <row r="180" spans="3:4">
      <c r="C180" s="7"/>
      <c r="D180" s="7"/>
    </row>
    <row r="181" spans="3:4">
      <c r="C181" s="7"/>
      <c r="D181" s="7"/>
    </row>
    <row r="182" spans="3:4">
      <c r="C182" s="7"/>
      <c r="D182" s="7"/>
    </row>
    <row r="183" spans="3:4">
      <c r="C183" s="7"/>
      <c r="D183" s="7"/>
    </row>
    <row r="184" spans="3:4">
      <c r="C184" s="7"/>
      <c r="D184" s="7"/>
    </row>
    <row r="185" spans="3:4">
      <c r="C185" s="7"/>
      <c r="D185" s="7"/>
    </row>
    <row r="186" spans="3:4">
      <c r="C186" s="7"/>
      <c r="D186" s="7"/>
    </row>
    <row r="187" spans="3:4">
      <c r="C187" s="7"/>
      <c r="D187" s="7"/>
    </row>
    <row r="188" spans="3:4">
      <c r="C188" s="7"/>
      <c r="D188" s="7"/>
    </row>
    <row r="189" spans="3:4">
      <c r="C189" s="7"/>
      <c r="D189" s="7"/>
    </row>
    <row r="190" spans="3:4">
      <c r="C190" s="7"/>
      <c r="D190" s="7"/>
    </row>
    <row r="191" spans="3:4">
      <c r="C191" s="7"/>
      <c r="D191" s="7"/>
    </row>
    <row r="192" spans="3:4">
      <c r="C192" s="7"/>
      <c r="D192" s="7"/>
    </row>
    <row r="193" spans="3:4">
      <c r="C193" s="7"/>
      <c r="D193" s="7"/>
    </row>
    <row r="194" spans="3:4">
      <c r="C194" s="7"/>
      <c r="D194" s="7"/>
    </row>
    <row r="195" spans="3:4">
      <c r="C195" s="7"/>
      <c r="D195" s="7"/>
    </row>
    <row r="196" spans="3:4">
      <c r="C196" s="7"/>
      <c r="D196" s="7"/>
    </row>
    <row r="197" spans="3:4">
      <c r="C197" s="7"/>
      <c r="D197" s="7"/>
    </row>
    <row r="198" spans="3:4">
      <c r="C198" s="7"/>
      <c r="D198" s="7"/>
    </row>
    <row r="199" spans="3:4">
      <c r="C199" s="7"/>
      <c r="D199" s="7"/>
    </row>
    <row r="200" spans="3:4">
      <c r="C200" s="7"/>
      <c r="D200" s="7"/>
    </row>
    <row r="201" spans="3:4">
      <c r="C201" s="7"/>
      <c r="D201" s="7"/>
    </row>
    <row r="202" spans="3:4">
      <c r="C202" s="7"/>
      <c r="D202" s="7"/>
    </row>
    <row r="203" spans="3:4">
      <c r="C203" s="7"/>
      <c r="D203" s="7"/>
    </row>
    <row r="204" spans="3:4">
      <c r="C204" s="7"/>
      <c r="D204" s="7"/>
    </row>
    <row r="205" spans="3:4">
      <c r="C205" s="7"/>
      <c r="D205" s="7"/>
    </row>
    <row r="206" spans="3:4">
      <c r="C206" s="7"/>
      <c r="D206" s="7"/>
    </row>
    <row r="207" spans="3:4">
      <c r="C207" s="7"/>
      <c r="D207" s="7"/>
    </row>
    <row r="208" spans="3:4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7"/>
      <c r="D2494" s="7"/>
    </row>
    <row r="2495" spans="3:4">
      <c r="C2495" s="7"/>
      <c r="D2495" s="7"/>
    </row>
    <row r="2496" spans="3:4">
      <c r="C2496" s="7"/>
      <c r="D2496" s="7"/>
    </row>
    <row r="2497" spans="3:4">
      <c r="C2497" s="7"/>
      <c r="D2497" s="7"/>
    </row>
    <row r="2498" spans="3:4">
      <c r="C2498" s="7"/>
      <c r="D2498" s="7"/>
    </row>
    <row r="2499" spans="3:4">
      <c r="C2499" s="7"/>
      <c r="D2499" s="7"/>
    </row>
    <row r="2500" spans="3:4">
      <c r="C2500" s="7"/>
      <c r="D2500" s="7"/>
    </row>
    <row r="2501" spans="3:4">
      <c r="C2501" s="7"/>
      <c r="D2501" s="7"/>
    </row>
    <row r="2502" spans="3:4">
      <c r="C2502" s="7"/>
      <c r="D2502" s="7"/>
    </row>
    <row r="2503" spans="3:4">
      <c r="C2503" s="7"/>
      <c r="D2503" s="7"/>
    </row>
    <row r="2504" spans="3:4">
      <c r="C2504" s="7"/>
      <c r="D2504" s="7"/>
    </row>
    <row r="2505" spans="3:4">
      <c r="C2505" s="7"/>
      <c r="D2505" s="7"/>
    </row>
    <row r="2506" spans="3:4">
      <c r="C2506" s="7"/>
      <c r="D2506" s="7"/>
    </row>
    <row r="2507" spans="3:4">
      <c r="C2507" s="7"/>
      <c r="D2507" s="7"/>
    </row>
    <row r="2508" spans="3:4">
      <c r="C2508" s="7"/>
      <c r="D2508" s="7"/>
    </row>
    <row r="2509" spans="3:4">
      <c r="C2509" s="7"/>
      <c r="D2509" s="7"/>
    </row>
    <row r="2510" spans="3:4">
      <c r="C2510" s="7"/>
      <c r="D2510" s="7"/>
    </row>
    <row r="2511" spans="3:4">
      <c r="C2511" s="7"/>
      <c r="D2511" s="7"/>
    </row>
    <row r="2512" spans="3:4">
      <c r="C2512" s="7"/>
      <c r="D2512" s="7"/>
    </row>
    <row r="2513" spans="3:4">
      <c r="C2513" s="7"/>
      <c r="D2513" s="7"/>
    </row>
    <row r="2514" spans="3:4">
      <c r="C2514" s="7"/>
      <c r="D2514" s="7"/>
    </row>
    <row r="2515" spans="3:4">
      <c r="C2515" s="7"/>
      <c r="D2515" s="7"/>
    </row>
    <row r="2516" spans="3:4">
      <c r="C2516" s="7"/>
      <c r="D2516" s="7"/>
    </row>
    <row r="2517" spans="3:4">
      <c r="C2517" s="7"/>
      <c r="D2517" s="7"/>
    </row>
    <row r="2518" spans="3:4">
      <c r="C2518" s="7"/>
      <c r="D2518" s="7"/>
    </row>
    <row r="2519" spans="3:4">
      <c r="C2519" s="7"/>
      <c r="D2519" s="7"/>
    </row>
    <row r="2520" spans="3:4">
      <c r="C2520" s="7"/>
      <c r="D2520" s="7"/>
    </row>
    <row r="2521" spans="3:4">
      <c r="C2521" s="7"/>
      <c r="D2521" s="7"/>
    </row>
    <row r="2522" spans="3:4">
      <c r="C2522" s="7"/>
      <c r="D2522" s="7"/>
    </row>
    <row r="2523" spans="3:4">
      <c r="C2523" s="7"/>
      <c r="D2523" s="7"/>
    </row>
    <row r="2524" spans="3:4">
      <c r="C2524" s="7"/>
      <c r="D2524" s="7"/>
    </row>
    <row r="2525" spans="3:4">
      <c r="C2525" s="7"/>
      <c r="D2525" s="7"/>
    </row>
    <row r="2526" spans="3:4">
      <c r="C2526" s="7"/>
      <c r="D2526" s="7"/>
    </row>
    <row r="2527" spans="3:4">
      <c r="C2527" s="7"/>
      <c r="D2527" s="7"/>
    </row>
    <row r="2528" spans="3:4">
      <c r="C2528" s="7"/>
      <c r="D2528" s="7"/>
    </row>
    <row r="2529" spans="3:4">
      <c r="C2529" s="7"/>
      <c r="D2529" s="7"/>
    </row>
    <row r="2530" spans="3:4">
      <c r="C2530" s="7"/>
      <c r="D2530" s="7"/>
    </row>
    <row r="2531" spans="3:4">
      <c r="C2531" s="7"/>
      <c r="D2531" s="7"/>
    </row>
    <row r="2532" spans="3:4">
      <c r="C2532" s="7"/>
      <c r="D2532" s="7"/>
    </row>
    <row r="2533" spans="3:4">
      <c r="C2533" s="7"/>
      <c r="D2533" s="7"/>
    </row>
    <row r="2534" spans="3:4">
      <c r="C2534" s="7"/>
      <c r="D2534" s="7"/>
    </row>
    <row r="2535" spans="3:4">
      <c r="C2535" s="7"/>
      <c r="D2535" s="7"/>
    </row>
    <row r="2536" spans="3:4">
      <c r="C2536" s="7"/>
      <c r="D2536" s="7"/>
    </row>
    <row r="2537" spans="3:4">
      <c r="C2537" s="7"/>
      <c r="D2537" s="7"/>
    </row>
    <row r="2538" spans="3:4">
      <c r="C2538" s="7"/>
      <c r="D2538" s="7"/>
    </row>
    <row r="2539" spans="3:4">
      <c r="C2539" s="7"/>
      <c r="D2539" s="7"/>
    </row>
    <row r="2540" spans="3:4">
      <c r="C2540" s="7"/>
      <c r="D2540" s="7"/>
    </row>
    <row r="2541" spans="3:4">
      <c r="C2541" s="7"/>
      <c r="D2541" s="7"/>
    </row>
    <row r="2542" spans="3:4">
      <c r="C2542" s="7"/>
      <c r="D2542" s="7"/>
    </row>
    <row r="2543" spans="3:4">
      <c r="C2543" s="7"/>
      <c r="D2543" s="7"/>
    </row>
    <row r="2544" spans="3:4">
      <c r="C2544" s="7"/>
      <c r="D2544" s="7"/>
    </row>
    <row r="2545" spans="3:4">
      <c r="C2545" s="7"/>
      <c r="D2545" s="7"/>
    </row>
    <row r="2546" spans="3:4">
      <c r="C2546" s="7"/>
      <c r="D2546" s="7"/>
    </row>
    <row r="2547" spans="3:4">
      <c r="C2547" s="7"/>
      <c r="D2547" s="7"/>
    </row>
    <row r="2548" spans="3:4">
      <c r="C2548" s="7"/>
      <c r="D2548" s="7"/>
    </row>
    <row r="2549" spans="3:4">
      <c r="C2549" s="7"/>
      <c r="D2549" s="7"/>
    </row>
    <row r="2550" spans="3:4">
      <c r="C2550" s="7"/>
      <c r="D2550" s="7"/>
    </row>
    <row r="2551" spans="3:4">
      <c r="C2551" s="7"/>
      <c r="D2551" s="7"/>
    </row>
    <row r="2552" spans="3:4">
      <c r="C2552" s="7"/>
      <c r="D2552" s="7"/>
    </row>
    <row r="2553" spans="3:4">
      <c r="C2553" s="7"/>
      <c r="D2553" s="7"/>
    </row>
    <row r="2554" spans="3:4">
      <c r="C2554" s="7"/>
      <c r="D2554" s="7"/>
    </row>
    <row r="2555" spans="3:4">
      <c r="C2555" s="7"/>
      <c r="D2555" s="7"/>
    </row>
    <row r="2556" spans="3:4">
      <c r="C2556" s="7"/>
      <c r="D2556" s="7"/>
    </row>
    <row r="2557" spans="3:4">
      <c r="C2557" s="7"/>
      <c r="D2557" s="7"/>
    </row>
    <row r="2558" spans="3:4">
      <c r="C2558" s="7"/>
      <c r="D2558" s="7"/>
    </row>
    <row r="2559" spans="3:4">
      <c r="C2559" s="7"/>
      <c r="D2559" s="7"/>
    </row>
    <row r="2560" spans="3:4">
      <c r="C2560" s="7"/>
      <c r="D2560" s="7"/>
    </row>
    <row r="2561" spans="3:4">
      <c r="C2561" s="7"/>
      <c r="D2561" s="7"/>
    </row>
    <row r="2562" spans="3:4">
      <c r="C2562" s="7"/>
      <c r="D2562" s="7"/>
    </row>
    <row r="2563" spans="3:4">
      <c r="C2563" s="7"/>
      <c r="D2563" s="7"/>
    </row>
    <row r="2564" spans="3:4">
      <c r="C2564" s="7"/>
      <c r="D2564" s="7"/>
    </row>
    <row r="2565" spans="3:4">
      <c r="C2565" s="7"/>
      <c r="D2565" s="7"/>
    </row>
    <row r="2566" spans="3:4">
      <c r="C2566" s="7"/>
      <c r="D2566" s="7"/>
    </row>
    <row r="2567" spans="3:4">
      <c r="C2567" s="7"/>
      <c r="D2567" s="7"/>
    </row>
    <row r="2568" spans="3:4">
      <c r="C2568" s="7"/>
      <c r="D2568" s="7"/>
    </row>
    <row r="2569" spans="3:4">
      <c r="C2569" s="7"/>
      <c r="D2569" s="7"/>
    </row>
    <row r="2570" spans="3:4">
      <c r="C2570" s="7"/>
      <c r="D2570" s="7"/>
    </row>
    <row r="2571" spans="3:4">
      <c r="C2571" s="7"/>
      <c r="D2571" s="7"/>
    </row>
    <row r="2572" spans="3:4">
      <c r="C2572" s="7"/>
      <c r="D2572" s="7"/>
    </row>
    <row r="2573" spans="3:4">
      <c r="C2573" s="7"/>
      <c r="D2573" s="7"/>
    </row>
    <row r="2574" spans="3:4">
      <c r="C2574" s="7"/>
      <c r="D2574" s="7"/>
    </row>
    <row r="2575" spans="3:4">
      <c r="C2575" s="7"/>
      <c r="D2575" s="7"/>
    </row>
    <row r="2576" spans="3:4">
      <c r="C2576" s="7"/>
      <c r="D2576" s="7"/>
    </row>
    <row r="2577" spans="3:4">
      <c r="C2577" s="7"/>
      <c r="D2577" s="7"/>
    </row>
    <row r="2578" spans="3:4">
      <c r="C2578" s="7"/>
      <c r="D2578" s="7"/>
    </row>
    <row r="2579" spans="3:4">
      <c r="C2579" s="7"/>
      <c r="D2579" s="7"/>
    </row>
    <row r="2580" spans="3:4">
      <c r="C2580" s="7"/>
      <c r="D2580" s="7"/>
    </row>
    <row r="2581" spans="3:4">
      <c r="C2581" s="7"/>
      <c r="D2581" s="7"/>
    </row>
    <row r="2582" spans="3:4">
      <c r="C2582" s="7"/>
      <c r="D2582" s="7"/>
    </row>
    <row r="2583" spans="3:4">
      <c r="C2583" s="7"/>
      <c r="D2583" s="7"/>
    </row>
    <row r="2584" spans="3:4">
      <c r="C2584" s="7"/>
      <c r="D2584" s="7"/>
    </row>
    <row r="2585" spans="3:4">
      <c r="C2585" s="7"/>
      <c r="D2585" s="7"/>
    </row>
    <row r="2586" spans="3:4">
      <c r="C2586" s="7"/>
      <c r="D2586" s="7"/>
    </row>
    <row r="2587" spans="3:4">
      <c r="C2587" s="7"/>
      <c r="D2587" s="7"/>
    </row>
    <row r="2588" spans="3:4">
      <c r="C2588" s="7"/>
      <c r="D2588" s="7"/>
    </row>
    <row r="2589" spans="3:4">
      <c r="C2589" s="7"/>
      <c r="D2589" s="7"/>
    </row>
    <row r="2590" spans="3:4">
      <c r="C2590" s="7"/>
      <c r="D2590" s="7"/>
    </row>
    <row r="2591" spans="3:4">
      <c r="C2591" s="7"/>
      <c r="D2591" s="7"/>
    </row>
    <row r="2592" spans="3:4">
      <c r="C2592" s="7"/>
      <c r="D2592" s="7"/>
    </row>
    <row r="2593" spans="3:4">
      <c r="C2593" s="7"/>
      <c r="D2593" s="7"/>
    </row>
    <row r="2594" spans="3:4">
      <c r="C2594" s="7"/>
      <c r="D2594" s="7"/>
    </row>
    <row r="2595" spans="3:4">
      <c r="C2595" s="7"/>
      <c r="D2595" s="7"/>
    </row>
    <row r="2596" spans="3:4">
      <c r="C2596" s="7"/>
      <c r="D2596" s="7"/>
    </row>
    <row r="2597" spans="3:4">
      <c r="C2597" s="7"/>
      <c r="D2597" s="7"/>
    </row>
    <row r="2598" spans="3:4">
      <c r="C2598" s="7"/>
      <c r="D2598" s="7"/>
    </row>
    <row r="2599" spans="3:4">
      <c r="C2599" s="7"/>
      <c r="D2599" s="7"/>
    </row>
    <row r="2600" spans="3:4">
      <c r="C2600" s="7"/>
      <c r="D2600" s="7"/>
    </row>
    <row r="2601" spans="3:4">
      <c r="C2601" s="7"/>
      <c r="D2601" s="7"/>
    </row>
    <row r="2602" spans="3:4">
      <c r="C2602" s="7"/>
      <c r="D2602" s="7"/>
    </row>
    <row r="2603" spans="3:4">
      <c r="C2603" s="7"/>
      <c r="D2603" s="7"/>
    </row>
    <row r="2604" spans="3:4">
      <c r="C2604" s="7"/>
      <c r="D2604" s="7"/>
    </row>
    <row r="2605" spans="3:4">
      <c r="C2605" s="7"/>
      <c r="D2605" s="7"/>
    </row>
    <row r="2606" spans="3:4">
      <c r="C2606" s="7"/>
      <c r="D2606" s="7"/>
    </row>
    <row r="2607" spans="3:4">
      <c r="C2607" s="7"/>
      <c r="D2607" s="7"/>
    </row>
    <row r="2608" spans="3:4">
      <c r="C2608" s="7"/>
      <c r="D2608" s="7"/>
    </row>
    <row r="2609" spans="3:4">
      <c r="C2609" s="7"/>
      <c r="D2609" s="7"/>
    </row>
    <row r="2610" spans="3:4">
      <c r="C2610" s="7"/>
      <c r="D2610" s="7"/>
    </row>
    <row r="2611" spans="3:4">
      <c r="C2611" s="7"/>
      <c r="D2611" s="7"/>
    </row>
    <row r="2612" spans="3:4">
      <c r="C2612" s="7"/>
      <c r="D2612" s="7"/>
    </row>
    <row r="2613" spans="3:4">
      <c r="C2613" s="7"/>
      <c r="D2613" s="7"/>
    </row>
    <row r="2614" spans="3:4">
      <c r="C2614" s="7"/>
      <c r="D2614" s="7"/>
    </row>
    <row r="2615" spans="3:4">
      <c r="C2615" s="7"/>
      <c r="D2615" s="7"/>
    </row>
    <row r="2616" spans="3:4">
      <c r="C2616" s="7"/>
      <c r="D2616" s="7"/>
    </row>
    <row r="2617" spans="3:4">
      <c r="C2617" s="7"/>
      <c r="D2617" s="7"/>
    </row>
    <row r="2618" spans="3:4">
      <c r="C2618" s="7"/>
      <c r="D2618" s="7"/>
    </row>
    <row r="2619" spans="3:4">
      <c r="C2619" s="7"/>
      <c r="D2619" s="7"/>
    </row>
    <row r="2620" spans="3:4">
      <c r="C2620" s="7"/>
      <c r="D2620" s="7"/>
    </row>
    <row r="2621" spans="3:4">
      <c r="C2621" s="7"/>
      <c r="D2621" s="7"/>
    </row>
    <row r="2622" spans="3:4">
      <c r="C2622" s="7"/>
      <c r="D2622" s="7"/>
    </row>
    <row r="2623" spans="3:4">
      <c r="C2623" s="7"/>
      <c r="D2623" s="7"/>
    </row>
    <row r="2624" spans="3:4">
      <c r="C2624" s="7"/>
      <c r="D2624" s="7"/>
    </row>
    <row r="2625" spans="3:4">
      <c r="C2625" s="7"/>
      <c r="D2625" s="7"/>
    </row>
    <row r="2626" spans="3:4">
      <c r="C2626" s="7"/>
      <c r="D2626" s="7"/>
    </row>
    <row r="2627" spans="3:4">
      <c r="C2627" s="7"/>
      <c r="D2627" s="7"/>
    </row>
    <row r="2628" spans="3:4">
      <c r="C2628" s="7"/>
      <c r="D2628" s="7"/>
    </row>
    <row r="2629" spans="3:4">
      <c r="C2629" s="7"/>
      <c r="D2629" s="7"/>
    </row>
    <row r="2630" spans="3:4">
      <c r="C2630" s="7"/>
      <c r="D2630" s="7"/>
    </row>
    <row r="2631" spans="3:4">
      <c r="C2631" s="7"/>
      <c r="D2631" s="7"/>
    </row>
    <row r="2632" spans="3:4">
      <c r="C2632" s="7"/>
      <c r="D2632" s="7"/>
    </row>
    <row r="2633" spans="3:4">
      <c r="C2633" s="7"/>
      <c r="D2633" s="7"/>
    </row>
    <row r="2634" spans="3:4">
      <c r="C2634" s="7"/>
      <c r="D2634" s="7"/>
    </row>
    <row r="2635" spans="3:4">
      <c r="C2635" s="7"/>
      <c r="D2635" s="7"/>
    </row>
    <row r="2636" spans="3:4">
      <c r="C2636" s="7"/>
      <c r="D2636" s="7"/>
    </row>
    <row r="2637" spans="3:4">
      <c r="C2637" s="7"/>
      <c r="D2637" s="7"/>
    </row>
    <row r="2638" spans="3:4">
      <c r="C2638" s="7"/>
      <c r="D2638" s="7"/>
    </row>
    <row r="2639" spans="3:4">
      <c r="C2639" s="7"/>
      <c r="D2639" s="7"/>
    </row>
    <row r="2640" spans="3:4">
      <c r="C2640" s="7"/>
      <c r="D2640" s="7"/>
    </row>
    <row r="2641" spans="3:4">
      <c r="C2641" s="7"/>
      <c r="D2641" s="7"/>
    </row>
    <row r="2642" spans="3:4">
      <c r="C2642" s="7"/>
      <c r="D2642" s="7"/>
    </row>
    <row r="2643" spans="3:4">
      <c r="C2643" s="7"/>
      <c r="D2643" s="7"/>
    </row>
    <row r="2644" spans="3:4">
      <c r="C2644" s="7"/>
      <c r="D2644" s="7"/>
    </row>
    <row r="2645" spans="3:4">
      <c r="C2645" s="7"/>
      <c r="D2645" s="7"/>
    </row>
    <row r="2646" spans="3:4">
      <c r="C2646" s="7"/>
      <c r="D2646" s="7"/>
    </row>
    <row r="2647" spans="3:4">
      <c r="C2647" s="7"/>
      <c r="D2647" s="7"/>
    </row>
    <row r="2648" spans="3:4">
      <c r="C2648" s="7"/>
      <c r="D2648" s="7"/>
    </row>
    <row r="2649" spans="3:4">
      <c r="C2649" s="7"/>
      <c r="D2649" s="7"/>
    </row>
    <row r="2650" spans="3:4">
      <c r="C2650" s="7"/>
      <c r="D2650" s="7"/>
    </row>
    <row r="2651" spans="3:4">
      <c r="C2651" s="7"/>
      <c r="D2651" s="7"/>
    </row>
    <row r="2652" spans="3:4">
      <c r="C2652" s="7"/>
      <c r="D2652" s="7"/>
    </row>
    <row r="2653" spans="3:4">
      <c r="C2653" s="7"/>
      <c r="D2653" s="7"/>
    </row>
    <row r="2654" spans="3:4">
      <c r="C2654" s="7"/>
      <c r="D2654" s="7"/>
    </row>
    <row r="2655" spans="3:4">
      <c r="C2655" s="7"/>
      <c r="D2655" s="7"/>
    </row>
    <row r="2656" spans="3:4">
      <c r="C2656" s="7"/>
      <c r="D2656" s="7"/>
    </row>
    <row r="2657" spans="3:4">
      <c r="C2657" s="7"/>
      <c r="D2657" s="7"/>
    </row>
    <row r="2658" spans="3:4">
      <c r="C2658" s="7"/>
      <c r="D2658" s="7"/>
    </row>
    <row r="2659" spans="3:4">
      <c r="C2659" s="7"/>
      <c r="D2659" s="7"/>
    </row>
    <row r="2660" spans="3:4">
      <c r="C2660" s="7"/>
      <c r="D2660" s="7"/>
    </row>
    <row r="2661" spans="3:4">
      <c r="C2661" s="7"/>
      <c r="D2661" s="7"/>
    </row>
    <row r="2662" spans="3:4">
      <c r="C2662" s="7"/>
      <c r="D2662" s="7"/>
    </row>
    <row r="2663" spans="3:4">
      <c r="C2663" s="7"/>
      <c r="D2663" s="7"/>
    </row>
    <row r="2664" spans="3:4">
      <c r="C2664" s="7"/>
      <c r="D2664" s="7"/>
    </row>
    <row r="2665" spans="3:4">
      <c r="C2665" s="7"/>
      <c r="D2665" s="7"/>
    </row>
    <row r="2666" spans="3:4">
      <c r="C2666" s="7"/>
      <c r="D2666" s="7"/>
    </row>
    <row r="2667" spans="3:4">
      <c r="C2667" s="7"/>
      <c r="D2667" s="7"/>
    </row>
    <row r="2668" spans="3:4">
      <c r="C2668" s="7"/>
      <c r="D2668" s="7"/>
    </row>
    <row r="2669" spans="3:4">
      <c r="C2669" s="7"/>
      <c r="D2669" s="7"/>
    </row>
    <row r="2670" spans="3:4">
      <c r="C2670" s="7"/>
      <c r="D2670" s="7"/>
    </row>
    <row r="2671" spans="3:4">
      <c r="C2671" s="7"/>
      <c r="D2671" s="7"/>
    </row>
    <row r="2672" spans="3:4">
      <c r="C2672" s="7"/>
      <c r="D2672" s="7"/>
    </row>
    <row r="2673" spans="3:4">
      <c r="C2673" s="7"/>
      <c r="D2673" s="7"/>
    </row>
    <row r="2674" spans="3:4">
      <c r="C2674" s="7"/>
      <c r="D2674" s="7"/>
    </row>
    <row r="2675" spans="3:4">
      <c r="C2675" s="7"/>
      <c r="D2675" s="7"/>
    </row>
    <row r="2676" spans="3:4">
      <c r="C2676" s="7"/>
      <c r="D2676" s="7"/>
    </row>
    <row r="2677" spans="3:4">
      <c r="C2677" s="7"/>
      <c r="D2677" s="7"/>
    </row>
    <row r="2678" spans="3:4">
      <c r="C2678" s="7"/>
      <c r="D2678" s="7"/>
    </row>
    <row r="2679" spans="3:4">
      <c r="C2679" s="7"/>
      <c r="D2679" s="7"/>
    </row>
    <row r="2680" spans="3:4">
      <c r="C2680" s="7"/>
      <c r="D2680" s="7"/>
    </row>
    <row r="2681" spans="3:4">
      <c r="C2681" s="7"/>
      <c r="D2681" s="7"/>
    </row>
    <row r="2682" spans="3:4">
      <c r="C2682" s="7"/>
      <c r="D2682" s="7"/>
    </row>
    <row r="2683" spans="3:4">
      <c r="C2683" s="7"/>
      <c r="D2683" s="7"/>
    </row>
    <row r="2684" spans="3:4">
      <c r="C2684" s="7"/>
      <c r="D2684" s="7"/>
    </row>
    <row r="2685" spans="3:4">
      <c r="C2685" s="7"/>
      <c r="D2685" s="7"/>
    </row>
    <row r="2686" spans="3:4">
      <c r="C2686" s="7"/>
      <c r="D2686" s="7"/>
    </row>
    <row r="2687" spans="3:4">
      <c r="C2687" s="7"/>
      <c r="D2687" s="7"/>
    </row>
    <row r="2688" spans="3:4">
      <c r="C2688" s="7"/>
      <c r="D2688" s="7"/>
    </row>
    <row r="2689" spans="3:4">
      <c r="C2689" s="7"/>
      <c r="D2689" s="7"/>
    </row>
    <row r="2690" spans="3:4">
      <c r="C2690" s="7"/>
      <c r="D2690" s="7"/>
    </row>
    <row r="2691" spans="3:4">
      <c r="C2691" s="7"/>
      <c r="D2691" s="7"/>
    </row>
    <row r="2692" spans="3:4">
      <c r="C2692" s="7"/>
      <c r="D2692" s="7"/>
    </row>
    <row r="2693" spans="3:4">
      <c r="C2693" s="7"/>
      <c r="D2693" s="7"/>
    </row>
    <row r="2694" spans="3:4">
      <c r="C2694" s="7"/>
      <c r="D2694" s="7"/>
    </row>
    <row r="2695" spans="3:4">
      <c r="C2695" s="7"/>
      <c r="D2695" s="7"/>
    </row>
    <row r="2696" spans="3:4">
      <c r="C2696" s="7"/>
      <c r="D2696" s="7"/>
    </row>
    <row r="2697" spans="3:4">
      <c r="C2697" s="7"/>
      <c r="D2697" s="7"/>
    </row>
    <row r="2698" spans="3:4">
      <c r="C2698" s="7"/>
      <c r="D2698" s="7"/>
    </row>
    <row r="2699" spans="3:4">
      <c r="C2699" s="7"/>
      <c r="D2699" s="7"/>
    </row>
    <row r="2700" spans="3:4">
      <c r="C2700" s="7"/>
      <c r="D2700" s="7"/>
    </row>
    <row r="2701" spans="3:4">
      <c r="C2701" s="7"/>
      <c r="D2701" s="7"/>
    </row>
    <row r="2702" spans="3:4">
      <c r="C2702" s="7"/>
      <c r="D2702" s="7"/>
    </row>
    <row r="2703" spans="3:4">
      <c r="C2703" s="7"/>
      <c r="D2703" s="7"/>
    </row>
    <row r="2704" spans="3:4">
      <c r="C2704" s="7"/>
      <c r="D2704" s="7"/>
    </row>
    <row r="2705" spans="3:4">
      <c r="C2705" s="7"/>
      <c r="D2705" s="7"/>
    </row>
    <row r="2706" spans="3:4">
      <c r="C2706" s="7"/>
      <c r="D2706" s="7"/>
    </row>
    <row r="2707" spans="3:4">
      <c r="C2707" s="7"/>
      <c r="D2707" s="7"/>
    </row>
    <row r="2708" spans="3:4">
      <c r="C2708" s="7"/>
      <c r="D2708" s="7"/>
    </row>
    <row r="2709" spans="3:4">
      <c r="C2709" s="7"/>
      <c r="D2709" s="7"/>
    </row>
    <row r="2710" spans="3:4">
      <c r="C2710" s="7"/>
      <c r="D2710" s="7"/>
    </row>
    <row r="2711" spans="3:4">
      <c r="C2711" s="7"/>
      <c r="D2711" s="7"/>
    </row>
    <row r="2712" spans="3:4">
      <c r="C2712" s="7"/>
      <c r="D2712" s="7"/>
    </row>
    <row r="2713" spans="3:4">
      <c r="C2713" s="7"/>
      <c r="D2713" s="7"/>
    </row>
    <row r="2714" spans="3:4">
      <c r="C2714" s="7"/>
      <c r="D2714" s="7"/>
    </row>
    <row r="2715" spans="3:4">
      <c r="C2715" s="7"/>
      <c r="D2715" s="7"/>
    </row>
    <row r="2716" spans="3:4">
      <c r="C2716" s="7"/>
      <c r="D2716" s="7"/>
    </row>
    <row r="2717" spans="3:4">
      <c r="C2717" s="7"/>
      <c r="D2717" s="7"/>
    </row>
    <row r="2718" spans="3:4">
      <c r="C2718" s="7"/>
      <c r="D2718" s="7"/>
    </row>
    <row r="2719" spans="3:4">
      <c r="C2719" s="7"/>
      <c r="D2719" s="7"/>
    </row>
    <row r="2720" spans="3:4">
      <c r="C2720" s="7"/>
      <c r="D2720" s="7"/>
    </row>
    <row r="2721" spans="3:4">
      <c r="C2721" s="7"/>
      <c r="D2721" s="7"/>
    </row>
    <row r="2722" spans="3:4">
      <c r="C2722" s="7"/>
      <c r="D2722" s="7"/>
    </row>
    <row r="2723" spans="3:4">
      <c r="C2723" s="7"/>
      <c r="D2723" s="7"/>
    </row>
    <row r="2724" spans="3:4">
      <c r="C2724" s="7"/>
      <c r="D2724" s="7"/>
    </row>
    <row r="2725" spans="3:4">
      <c r="C2725" s="7"/>
      <c r="D2725" s="7"/>
    </row>
    <row r="2726" spans="3:4">
      <c r="C2726" s="7"/>
      <c r="D2726" s="7"/>
    </row>
    <row r="2727" spans="3:4">
      <c r="C2727" s="7"/>
      <c r="D2727" s="7"/>
    </row>
    <row r="2728" spans="3:4">
      <c r="C2728" s="7"/>
      <c r="D2728" s="7"/>
    </row>
    <row r="2729" spans="3:4">
      <c r="C2729" s="7"/>
      <c r="D2729" s="7"/>
    </row>
    <row r="2730" spans="3:4">
      <c r="C2730" s="7"/>
      <c r="D2730" s="7"/>
    </row>
    <row r="2731" spans="3:4">
      <c r="C2731" s="7"/>
      <c r="D2731" s="7"/>
    </row>
    <row r="2732" spans="3:4">
      <c r="C2732" s="7"/>
      <c r="D2732" s="7"/>
    </row>
    <row r="2733" spans="3:4">
      <c r="C2733" s="7"/>
      <c r="D2733" s="7"/>
    </row>
    <row r="2734" spans="3:4">
      <c r="C2734" s="7"/>
      <c r="D2734" s="7"/>
    </row>
    <row r="2735" spans="3:4">
      <c r="C2735" s="7"/>
      <c r="D2735" s="7"/>
    </row>
    <row r="2736" spans="3:4">
      <c r="C2736" s="7"/>
      <c r="D2736" s="7"/>
    </row>
    <row r="2737" spans="3:4">
      <c r="C2737" s="7"/>
      <c r="D2737" s="7"/>
    </row>
    <row r="2738" spans="3:4">
      <c r="C2738" s="7"/>
      <c r="D2738" s="7"/>
    </row>
    <row r="2739" spans="3:4">
      <c r="C2739" s="7"/>
      <c r="D2739" s="7"/>
    </row>
    <row r="2740" spans="3:4">
      <c r="C2740" s="7"/>
      <c r="D2740" s="7"/>
    </row>
    <row r="2741" spans="3:4">
      <c r="C2741" s="7"/>
      <c r="D2741" s="7"/>
    </row>
    <row r="2742" spans="3:4">
      <c r="C2742" s="7"/>
      <c r="D2742" s="7"/>
    </row>
    <row r="2743" spans="3:4">
      <c r="C2743" s="7"/>
      <c r="D2743" s="7"/>
    </row>
    <row r="2744" spans="3:4">
      <c r="C2744" s="7"/>
      <c r="D2744" s="7"/>
    </row>
    <row r="2745" spans="3:4">
      <c r="C2745" s="7"/>
      <c r="D2745" s="7"/>
    </row>
    <row r="2746" spans="3:4">
      <c r="C2746" s="7"/>
      <c r="D2746" s="7"/>
    </row>
    <row r="2747" spans="3:4">
      <c r="C2747" s="7"/>
      <c r="D2747" s="7"/>
    </row>
    <row r="2748" spans="3:4">
      <c r="C2748" s="7"/>
      <c r="D2748" s="7"/>
    </row>
    <row r="2749" spans="3:4">
      <c r="C2749" s="7"/>
      <c r="D2749" s="7"/>
    </row>
    <row r="2750" spans="3:4">
      <c r="C2750" s="7"/>
      <c r="D2750" s="7"/>
    </row>
    <row r="2751" spans="3:4">
      <c r="C2751" s="7"/>
      <c r="D2751" s="7"/>
    </row>
    <row r="2752" spans="3:4">
      <c r="C2752" s="7"/>
      <c r="D2752" s="7"/>
    </row>
    <row r="2753" spans="3:4">
      <c r="C2753" s="7"/>
      <c r="D2753" s="7"/>
    </row>
    <row r="2754" spans="3:4">
      <c r="C2754" s="7"/>
      <c r="D2754" s="7"/>
    </row>
    <row r="2755" spans="3:4">
      <c r="C2755" s="7"/>
      <c r="D2755" s="7"/>
    </row>
    <row r="2756" spans="3:4">
      <c r="C2756" s="7"/>
      <c r="D2756" s="7"/>
    </row>
    <row r="2757" spans="3:4">
      <c r="C2757" s="7"/>
      <c r="D2757" s="7"/>
    </row>
    <row r="2758" spans="3:4">
      <c r="C2758" s="7"/>
      <c r="D2758" s="7"/>
    </row>
    <row r="2759" spans="3:4">
      <c r="C2759" s="7"/>
      <c r="D2759" s="7"/>
    </row>
    <row r="2760" spans="3:4">
      <c r="C2760" s="7"/>
      <c r="D2760" s="7"/>
    </row>
    <row r="2761" spans="3:4">
      <c r="C2761" s="7"/>
      <c r="D2761" s="7"/>
    </row>
    <row r="2762" spans="3:4">
      <c r="C2762" s="7"/>
      <c r="D2762" s="7"/>
    </row>
    <row r="2763" spans="3:4">
      <c r="C2763" s="7"/>
      <c r="D2763" s="7"/>
    </row>
    <row r="2764" spans="3:4">
      <c r="C2764" s="7"/>
      <c r="D2764" s="7"/>
    </row>
    <row r="2765" spans="3:4">
      <c r="C2765" s="7"/>
      <c r="D2765" s="7"/>
    </row>
    <row r="2766" spans="3:4">
      <c r="C2766" s="7"/>
      <c r="D2766" s="7"/>
    </row>
    <row r="2767" spans="3:4">
      <c r="C2767" s="7"/>
      <c r="D2767" s="7"/>
    </row>
    <row r="2768" spans="3:4">
      <c r="C2768" s="7"/>
      <c r="D2768" s="7"/>
    </row>
    <row r="2769" spans="3:4">
      <c r="C2769" s="7"/>
      <c r="D2769" s="7"/>
    </row>
    <row r="2770" spans="3:4">
      <c r="C2770" s="7"/>
      <c r="D2770" s="7"/>
    </row>
    <row r="2771" spans="3:4">
      <c r="C2771" s="7"/>
      <c r="D2771" s="7"/>
    </row>
    <row r="2772" spans="3:4">
      <c r="C2772" s="7"/>
      <c r="D2772" s="7"/>
    </row>
    <row r="2773" spans="3:4">
      <c r="C2773" s="7"/>
      <c r="D2773" s="7"/>
    </row>
    <row r="2774" spans="3:4">
      <c r="C2774" s="7"/>
      <c r="D2774" s="7"/>
    </row>
    <row r="2775" spans="3:4">
      <c r="C2775" s="7"/>
      <c r="D2775" s="7"/>
    </row>
    <row r="2776" spans="3:4">
      <c r="C2776" s="7"/>
      <c r="D2776" s="7"/>
    </row>
    <row r="2777" spans="3:4">
      <c r="C2777" s="7"/>
      <c r="D2777" s="7"/>
    </row>
    <row r="2778" spans="3:4">
      <c r="C2778" s="7"/>
      <c r="D2778" s="7"/>
    </row>
    <row r="2779" spans="3:4">
      <c r="C2779" s="7"/>
      <c r="D2779" s="7"/>
    </row>
    <row r="2780" spans="3:4">
      <c r="C2780" s="7"/>
      <c r="D2780" s="7"/>
    </row>
    <row r="2781" spans="3:4">
      <c r="C2781" s="7"/>
      <c r="D2781" s="7"/>
    </row>
    <row r="2782" spans="3:4">
      <c r="C2782" s="7"/>
      <c r="D2782" s="7"/>
    </row>
    <row r="2783" spans="3:4">
      <c r="C2783" s="7"/>
      <c r="D2783" s="7"/>
    </row>
    <row r="2784" spans="3:4">
      <c r="C2784" s="7"/>
      <c r="D2784" s="7"/>
    </row>
    <row r="2785" spans="3:4">
      <c r="C2785" s="7"/>
      <c r="D2785" s="7"/>
    </row>
    <row r="2786" spans="3:4">
      <c r="C2786" s="7"/>
      <c r="D2786" s="7"/>
    </row>
    <row r="2787" spans="3:4">
      <c r="C2787" s="7"/>
      <c r="D2787" s="7"/>
    </row>
    <row r="2788" spans="3:4">
      <c r="C2788" s="7"/>
      <c r="D2788" s="7"/>
    </row>
    <row r="2789" spans="3:4">
      <c r="C2789" s="7"/>
      <c r="D2789" s="7"/>
    </row>
    <row r="2790" spans="3:4">
      <c r="C2790" s="7"/>
      <c r="D2790" s="7"/>
    </row>
    <row r="2791" spans="3:4">
      <c r="C2791" s="7"/>
      <c r="D2791" s="7"/>
    </row>
    <row r="2792" spans="3:4">
      <c r="C2792" s="7"/>
      <c r="D2792" s="7"/>
    </row>
    <row r="2793" spans="3:4">
      <c r="C2793" s="7"/>
      <c r="D2793" s="7"/>
    </row>
    <row r="2794" spans="3:4">
      <c r="C2794" s="7"/>
      <c r="D2794" s="7"/>
    </row>
    <row r="2795" spans="3:4">
      <c r="C2795" s="7"/>
      <c r="D2795" s="7"/>
    </row>
    <row r="2796" spans="3:4">
      <c r="C2796" s="7"/>
      <c r="D2796" s="7"/>
    </row>
    <row r="2797" spans="3:4">
      <c r="C2797" s="7"/>
      <c r="D2797" s="7"/>
    </row>
    <row r="2798" spans="3:4">
      <c r="C2798" s="7"/>
      <c r="D2798" s="7"/>
    </row>
    <row r="2799" spans="3:4">
      <c r="C2799" s="7"/>
      <c r="D2799" s="7"/>
    </row>
    <row r="2800" spans="3:4">
      <c r="C2800" s="7"/>
      <c r="D2800" s="7"/>
    </row>
    <row r="2801" spans="3:4">
      <c r="C2801" s="7"/>
      <c r="D2801" s="7"/>
    </row>
    <row r="2802" spans="3:4">
      <c r="C2802" s="7"/>
      <c r="D2802" s="7"/>
    </row>
    <row r="2803" spans="3:4">
      <c r="C2803" s="7"/>
      <c r="D2803" s="7"/>
    </row>
    <row r="2804" spans="3:4">
      <c r="C2804" s="7"/>
      <c r="D2804" s="7"/>
    </row>
    <row r="2805" spans="3:4">
      <c r="C2805" s="7"/>
      <c r="D2805" s="7"/>
    </row>
    <row r="2806" spans="3:4">
      <c r="C2806" s="7"/>
      <c r="D2806" s="7"/>
    </row>
    <row r="2807" spans="3:4">
      <c r="C2807" s="7"/>
      <c r="D2807" s="7"/>
    </row>
    <row r="2808" spans="3:4">
      <c r="C2808" s="7"/>
      <c r="D2808" s="7"/>
    </row>
    <row r="2809" spans="3:4">
      <c r="C2809" s="7"/>
      <c r="D2809" s="7"/>
    </row>
    <row r="2810" spans="3:4">
      <c r="C2810" s="7"/>
      <c r="D2810" s="7"/>
    </row>
    <row r="2811" spans="3:4">
      <c r="C2811" s="7"/>
      <c r="D2811" s="7"/>
    </row>
    <row r="2812" spans="3:4">
      <c r="C2812" s="7"/>
      <c r="D2812" s="7"/>
    </row>
    <row r="2813" spans="3:4">
      <c r="C2813" s="7"/>
      <c r="D2813" s="7"/>
    </row>
    <row r="2814" spans="3:4">
      <c r="C2814" s="7"/>
      <c r="D2814" s="7"/>
    </row>
    <row r="2815" spans="3:4">
      <c r="C2815" s="7"/>
      <c r="D2815" s="7"/>
    </row>
    <row r="2816" spans="3:4">
      <c r="C2816" s="7"/>
      <c r="D2816" s="7"/>
    </row>
    <row r="2817" spans="3:4">
      <c r="C2817" s="7"/>
      <c r="D2817" s="7"/>
    </row>
    <row r="2818" spans="3:4">
      <c r="C2818" s="7"/>
      <c r="D2818" s="7"/>
    </row>
    <row r="2819" spans="3:4">
      <c r="C2819" s="7"/>
      <c r="D2819" s="7"/>
    </row>
    <row r="2820" spans="3:4">
      <c r="C2820" s="7"/>
      <c r="D2820" s="7"/>
    </row>
    <row r="2821" spans="3:4">
      <c r="C2821" s="7"/>
      <c r="D2821" s="7"/>
    </row>
    <row r="2822" spans="3:4">
      <c r="C2822" s="7"/>
      <c r="D2822" s="7"/>
    </row>
    <row r="2823" spans="3:4">
      <c r="C2823" s="7"/>
      <c r="D2823" s="7"/>
    </row>
    <row r="2824" spans="3:4">
      <c r="C2824" s="7"/>
      <c r="D2824" s="7"/>
    </row>
    <row r="2825" spans="3:4">
      <c r="C2825" s="7"/>
      <c r="D2825" s="7"/>
    </row>
    <row r="2826" spans="3:4">
      <c r="C2826" s="7"/>
      <c r="D2826" s="7"/>
    </row>
    <row r="2827" spans="3:4">
      <c r="C2827" s="7"/>
      <c r="D2827" s="7"/>
    </row>
    <row r="2828" spans="3:4">
      <c r="C2828" s="7"/>
      <c r="D2828" s="7"/>
    </row>
    <row r="2829" spans="3:4">
      <c r="C2829" s="7"/>
      <c r="D2829" s="7"/>
    </row>
    <row r="2830" spans="3:4">
      <c r="C2830" s="7"/>
      <c r="D2830" s="7"/>
    </row>
    <row r="2831" spans="3:4">
      <c r="C2831" s="7"/>
      <c r="D2831" s="7"/>
    </row>
    <row r="2832" spans="3:4">
      <c r="C2832" s="7"/>
      <c r="D2832" s="7"/>
    </row>
    <row r="2833" spans="3:4">
      <c r="C2833" s="7"/>
      <c r="D2833" s="7"/>
    </row>
    <row r="2834" spans="3:4">
      <c r="C2834" s="7"/>
      <c r="D2834" s="7"/>
    </row>
    <row r="2835" spans="3:4">
      <c r="C2835" s="7"/>
      <c r="D2835" s="7"/>
    </row>
    <row r="2836" spans="3:4">
      <c r="C2836" s="7"/>
      <c r="D2836" s="7"/>
    </row>
    <row r="2837" spans="3:4">
      <c r="C2837" s="7"/>
      <c r="D2837" s="7"/>
    </row>
    <row r="2838" spans="3:4">
      <c r="C2838" s="7"/>
      <c r="D2838" s="7"/>
    </row>
    <row r="2839" spans="3:4">
      <c r="C2839" s="7"/>
      <c r="D2839" s="7"/>
    </row>
    <row r="2840" spans="3:4">
      <c r="C2840" s="7"/>
      <c r="D2840" s="7"/>
    </row>
    <row r="2841" spans="3:4">
      <c r="C2841" s="7"/>
      <c r="D2841" s="7"/>
    </row>
    <row r="2842" spans="3:4">
      <c r="C2842" s="7"/>
      <c r="D2842" s="7"/>
    </row>
    <row r="2843" spans="3:4">
      <c r="C2843" s="7"/>
      <c r="D2843" s="7"/>
    </row>
    <row r="2844" spans="3:4">
      <c r="C2844" s="7"/>
      <c r="D2844" s="7"/>
    </row>
    <row r="2845" spans="3:4">
      <c r="C2845" s="7"/>
      <c r="D2845" s="7"/>
    </row>
    <row r="2846" spans="3:4">
      <c r="C2846" s="7"/>
      <c r="D2846" s="7"/>
    </row>
    <row r="2847" spans="3:4">
      <c r="C2847" s="7"/>
      <c r="D2847" s="7"/>
    </row>
    <row r="2848" spans="3:4">
      <c r="C2848" s="7"/>
      <c r="D2848" s="7"/>
    </row>
    <row r="2849" spans="3:4">
      <c r="C2849" s="7"/>
      <c r="D2849" s="7"/>
    </row>
    <row r="2850" spans="3:4">
      <c r="C2850" s="7"/>
      <c r="D2850" s="7"/>
    </row>
    <row r="2851" spans="3:4">
      <c r="C2851" s="7"/>
      <c r="D2851" s="7"/>
    </row>
    <row r="2852" spans="3:4">
      <c r="C2852" s="7"/>
      <c r="D2852" s="7"/>
    </row>
    <row r="2853" spans="3:4">
      <c r="C2853" s="7"/>
      <c r="D2853" s="7"/>
    </row>
    <row r="2854" spans="3:4">
      <c r="C2854" s="7"/>
      <c r="D2854" s="7"/>
    </row>
    <row r="2855" spans="3:4">
      <c r="C2855" s="7"/>
      <c r="D2855" s="7"/>
    </row>
    <row r="2856" spans="3:4">
      <c r="C2856" s="7"/>
      <c r="D2856" s="7"/>
    </row>
    <row r="2857" spans="3:4">
      <c r="C2857" s="7"/>
      <c r="D2857" s="7"/>
    </row>
    <row r="2858" spans="3:4">
      <c r="C2858" s="7"/>
      <c r="D2858" s="7"/>
    </row>
    <row r="2859" spans="3:4">
      <c r="C2859" s="7"/>
      <c r="D2859" s="7"/>
    </row>
    <row r="2860" spans="3:4">
      <c r="C2860" s="7"/>
      <c r="D2860" s="7"/>
    </row>
    <row r="2861" spans="3:4">
      <c r="C2861" s="7"/>
      <c r="D2861" s="7"/>
    </row>
    <row r="2862" spans="3:4">
      <c r="C2862" s="7"/>
      <c r="D2862" s="7"/>
    </row>
    <row r="2863" spans="3:4">
      <c r="C2863" s="7"/>
      <c r="D2863" s="7"/>
    </row>
    <row r="2864" spans="3:4">
      <c r="C2864" s="7"/>
      <c r="D2864" s="7"/>
    </row>
    <row r="2865" spans="3:4">
      <c r="C2865" s="7"/>
      <c r="D2865" s="7"/>
    </row>
    <row r="2866" spans="3:4">
      <c r="C2866" s="7"/>
      <c r="D2866" s="7"/>
    </row>
    <row r="2867" spans="3:4">
      <c r="C2867" s="7"/>
      <c r="D2867" s="7"/>
    </row>
    <row r="2868" spans="3:4">
      <c r="C2868" s="7"/>
      <c r="D2868" s="7"/>
    </row>
    <row r="2869" spans="3:4">
      <c r="C2869" s="7"/>
      <c r="D2869" s="7"/>
    </row>
    <row r="2870" spans="3:4">
      <c r="C2870" s="7"/>
      <c r="D2870" s="7"/>
    </row>
    <row r="2871" spans="3:4">
      <c r="C2871" s="7"/>
      <c r="D2871" s="7"/>
    </row>
    <row r="2872" spans="3:4">
      <c r="C2872" s="7"/>
      <c r="D2872" s="7"/>
    </row>
    <row r="2873" spans="3:4">
      <c r="C2873" s="7"/>
      <c r="D2873" s="7"/>
    </row>
    <row r="2874" spans="3:4">
      <c r="C2874" s="7"/>
      <c r="D2874" s="7"/>
    </row>
    <row r="2875" spans="3:4">
      <c r="C2875" s="7"/>
      <c r="D2875" s="7"/>
    </row>
    <row r="2876" spans="3:4">
      <c r="C2876" s="7"/>
      <c r="D2876" s="7"/>
    </row>
    <row r="2877" spans="3:4">
      <c r="C2877" s="7"/>
      <c r="D2877" s="7"/>
    </row>
    <row r="2878" spans="3:4">
      <c r="C2878" s="7"/>
      <c r="D2878" s="7"/>
    </row>
    <row r="2879" spans="3:4">
      <c r="C2879" s="7"/>
      <c r="D2879" s="7"/>
    </row>
    <row r="2880" spans="3:4">
      <c r="C2880" s="7"/>
      <c r="D2880" s="7"/>
    </row>
    <row r="2881" spans="3:4">
      <c r="C2881" s="7"/>
      <c r="D2881" s="7"/>
    </row>
    <row r="2882" spans="3:4">
      <c r="C2882" s="7"/>
      <c r="D2882" s="7"/>
    </row>
    <row r="2883" spans="3:4">
      <c r="C2883" s="7"/>
      <c r="D2883" s="7"/>
    </row>
    <row r="2884" spans="3:4">
      <c r="C2884" s="7"/>
      <c r="D2884" s="7"/>
    </row>
    <row r="2885" spans="3:4">
      <c r="C2885" s="7"/>
      <c r="D2885" s="7"/>
    </row>
    <row r="2886" spans="3:4">
      <c r="C2886" s="7"/>
      <c r="D2886" s="7"/>
    </row>
    <row r="2887" spans="3:4">
      <c r="C2887" s="7"/>
      <c r="D2887" s="7"/>
    </row>
    <row r="2888" spans="3:4">
      <c r="C2888" s="7"/>
      <c r="D2888" s="7"/>
    </row>
    <row r="2889" spans="3:4">
      <c r="C2889" s="7"/>
      <c r="D2889" s="7"/>
    </row>
    <row r="2890" spans="3:4">
      <c r="C2890" s="7"/>
      <c r="D2890" s="7"/>
    </row>
    <row r="2891" spans="3:4">
      <c r="C2891" s="7"/>
      <c r="D2891" s="7"/>
    </row>
    <row r="2892" spans="3:4">
      <c r="C2892" s="7"/>
      <c r="D2892" s="7"/>
    </row>
    <row r="2893" spans="3:4">
      <c r="C2893" s="7"/>
      <c r="D2893" s="7"/>
    </row>
    <row r="2894" spans="3:4">
      <c r="C2894" s="7"/>
      <c r="D2894" s="7"/>
    </row>
    <row r="2895" spans="3:4">
      <c r="C2895" s="7"/>
      <c r="D2895" s="7"/>
    </row>
    <row r="2896" spans="3:4">
      <c r="C2896" s="7"/>
      <c r="D2896" s="7"/>
    </row>
    <row r="2897" spans="3:4">
      <c r="C2897" s="7"/>
      <c r="D2897" s="7"/>
    </row>
    <row r="2898" spans="3:4">
      <c r="C2898" s="7"/>
      <c r="D2898" s="7"/>
    </row>
    <row r="2899" spans="3:4">
      <c r="C2899" s="7"/>
      <c r="D2899" s="7"/>
    </row>
    <row r="2900" spans="3:4">
      <c r="C2900" s="7"/>
      <c r="D2900" s="7"/>
    </row>
    <row r="2901" spans="3:4">
      <c r="C2901" s="7"/>
      <c r="D2901" s="7"/>
    </row>
    <row r="2902" spans="3:4">
      <c r="C2902" s="7"/>
      <c r="D2902" s="7"/>
    </row>
    <row r="2903" spans="3:4">
      <c r="C2903" s="7"/>
      <c r="D2903" s="7"/>
    </row>
    <row r="2904" spans="3:4">
      <c r="C2904" s="7"/>
      <c r="D2904" s="7"/>
    </row>
    <row r="2905" spans="3:4">
      <c r="C2905" s="7"/>
      <c r="D2905" s="7"/>
    </row>
    <row r="2906" spans="3:4">
      <c r="C2906" s="7"/>
      <c r="D2906" s="7"/>
    </row>
    <row r="2907" spans="3:4">
      <c r="C2907" s="7"/>
      <c r="D2907" s="7"/>
    </row>
    <row r="2908" spans="3:4">
      <c r="C2908" s="7"/>
      <c r="D2908" s="7"/>
    </row>
    <row r="2909" spans="3:4">
      <c r="C2909" s="7"/>
      <c r="D2909" s="7"/>
    </row>
    <row r="2910" spans="3:4">
      <c r="C2910" s="7"/>
      <c r="D2910" s="7"/>
    </row>
    <row r="2911" spans="3:4">
      <c r="C2911" s="7"/>
      <c r="D2911" s="7"/>
    </row>
    <row r="2912" spans="3:4">
      <c r="C2912" s="7"/>
      <c r="D2912" s="7"/>
    </row>
    <row r="2913" spans="3:4">
      <c r="C2913" s="7"/>
      <c r="D2913" s="7"/>
    </row>
    <row r="2914" spans="3:4">
      <c r="C2914" s="7"/>
      <c r="D2914" s="7"/>
    </row>
    <row r="2915" spans="3:4">
      <c r="C2915" s="7"/>
      <c r="D2915" s="7"/>
    </row>
    <row r="2916" spans="3:4">
      <c r="C2916" s="7"/>
      <c r="D2916" s="7"/>
    </row>
    <row r="2917" spans="3:4">
      <c r="C2917" s="7"/>
      <c r="D2917" s="7"/>
    </row>
    <row r="2918" spans="3:4">
      <c r="C2918" s="7"/>
      <c r="D2918" s="7"/>
    </row>
    <row r="2919" spans="3:4">
      <c r="C2919" s="7"/>
      <c r="D2919" s="7"/>
    </row>
    <row r="2920" spans="3:4">
      <c r="C2920" s="7"/>
      <c r="D2920" s="7"/>
    </row>
    <row r="2921" spans="3:4">
      <c r="C2921" s="7"/>
      <c r="D2921" s="7"/>
    </row>
    <row r="2922" spans="3:4">
      <c r="C2922" s="7"/>
      <c r="D2922" s="7"/>
    </row>
    <row r="2923" spans="3:4">
      <c r="C2923" s="7"/>
      <c r="D2923" s="7"/>
    </row>
    <row r="2924" spans="3:4">
      <c r="C2924" s="7"/>
      <c r="D2924" s="7"/>
    </row>
    <row r="2925" spans="3:4">
      <c r="C2925" s="7"/>
      <c r="D2925" s="7"/>
    </row>
    <row r="2926" spans="3:4">
      <c r="C2926" s="7"/>
      <c r="D2926" s="7"/>
    </row>
    <row r="2927" spans="3:4">
      <c r="C2927" s="7"/>
      <c r="D2927" s="7"/>
    </row>
    <row r="2928" spans="3:4">
      <c r="C2928" s="7"/>
      <c r="D2928" s="7"/>
    </row>
    <row r="2929" spans="3:4">
      <c r="C2929" s="7"/>
      <c r="D2929" s="7"/>
    </row>
    <row r="2930" spans="3:4">
      <c r="C2930" s="7"/>
      <c r="D2930" s="7"/>
    </row>
    <row r="2931" spans="3:4">
      <c r="C2931" s="7"/>
      <c r="D2931" s="7"/>
    </row>
    <row r="2932" spans="3:4">
      <c r="C2932" s="7"/>
      <c r="D2932" s="7"/>
    </row>
    <row r="2933" spans="3:4">
      <c r="C2933" s="7"/>
      <c r="D2933" s="7"/>
    </row>
    <row r="2934" spans="3:4">
      <c r="C2934" s="7"/>
      <c r="D2934" s="7"/>
    </row>
    <row r="2935" spans="3:4">
      <c r="C2935" s="7"/>
      <c r="D2935" s="7"/>
    </row>
    <row r="2936" spans="3:4">
      <c r="C2936" s="7"/>
      <c r="D2936" s="7"/>
    </row>
    <row r="2937" spans="3:4">
      <c r="C2937" s="7"/>
      <c r="D2937" s="7"/>
    </row>
    <row r="2938" spans="3:4">
      <c r="C2938" s="7"/>
      <c r="D2938" s="7"/>
    </row>
    <row r="2939" spans="3:4">
      <c r="C2939" s="7"/>
      <c r="D2939" s="7"/>
    </row>
    <row r="2940" spans="3:4">
      <c r="C2940" s="7"/>
      <c r="D2940" s="7"/>
    </row>
    <row r="2941" spans="3:4">
      <c r="C2941" s="7"/>
      <c r="D2941" s="7"/>
    </row>
    <row r="2942" spans="3:4">
      <c r="C2942" s="7"/>
      <c r="D2942" s="7"/>
    </row>
    <row r="2943" spans="3:4">
      <c r="C2943" s="7"/>
      <c r="D2943" s="7"/>
    </row>
    <row r="2944" spans="3:4">
      <c r="C2944" s="7"/>
      <c r="D2944" s="7"/>
    </row>
    <row r="2945" spans="3:4">
      <c r="C2945" s="7"/>
      <c r="D2945" s="7"/>
    </row>
    <row r="2946" spans="3:4">
      <c r="C2946" s="7"/>
      <c r="D2946" s="7"/>
    </row>
    <row r="2947" spans="3:4">
      <c r="C2947" s="7"/>
      <c r="D2947" s="7"/>
    </row>
    <row r="2948" spans="3:4">
      <c r="C2948" s="7"/>
      <c r="D2948" s="7"/>
    </row>
    <row r="2949" spans="3:4">
      <c r="C2949" s="7"/>
      <c r="D2949" s="7"/>
    </row>
    <row r="2950" spans="3:4">
      <c r="C2950" s="7"/>
      <c r="D2950" s="7"/>
    </row>
    <row r="2951" spans="3:4">
      <c r="C2951" s="7"/>
      <c r="D2951" s="7"/>
    </row>
    <row r="2952" spans="3:4">
      <c r="C2952" s="7"/>
      <c r="D2952" s="7"/>
    </row>
    <row r="2953" spans="3:4">
      <c r="C2953" s="7"/>
      <c r="D2953" s="7"/>
    </row>
    <row r="2954" spans="3:4">
      <c r="C2954" s="7"/>
      <c r="D2954" s="7"/>
    </row>
    <row r="2955" spans="3:4">
      <c r="C2955" s="7"/>
      <c r="D2955" s="7"/>
    </row>
    <row r="2956" spans="3:4">
      <c r="C2956" s="7"/>
      <c r="D2956" s="7"/>
    </row>
    <row r="2957" spans="3:4">
      <c r="C2957" s="7"/>
      <c r="D2957" s="7"/>
    </row>
    <row r="2958" spans="3:4">
      <c r="C2958" s="7"/>
      <c r="D2958" s="7"/>
    </row>
    <row r="2959" spans="3:4">
      <c r="C2959" s="7"/>
      <c r="D2959" s="7"/>
    </row>
    <row r="2960" spans="3:4">
      <c r="C2960" s="7"/>
      <c r="D2960" s="7"/>
    </row>
    <row r="2961" spans="3:4">
      <c r="C2961" s="7"/>
      <c r="D2961" s="7"/>
    </row>
    <row r="2962" spans="3:4">
      <c r="C2962" s="7"/>
      <c r="D2962" s="7"/>
    </row>
    <row r="2963" spans="3:4">
      <c r="C2963" s="7"/>
      <c r="D2963" s="7"/>
    </row>
    <row r="2964" spans="3:4">
      <c r="C2964" s="7"/>
      <c r="D2964" s="7"/>
    </row>
    <row r="2965" spans="3:4">
      <c r="C2965" s="7"/>
      <c r="D2965" s="7"/>
    </row>
    <row r="2966" spans="3:4">
      <c r="C2966" s="7"/>
      <c r="D2966" s="7"/>
    </row>
    <row r="2967" spans="3:4">
      <c r="C2967" s="7"/>
      <c r="D2967" s="7"/>
    </row>
    <row r="2968" spans="3:4">
      <c r="C2968" s="7"/>
      <c r="D2968" s="7"/>
    </row>
    <row r="2969" spans="3:4">
      <c r="C2969" s="7"/>
      <c r="D2969" s="7"/>
    </row>
    <row r="2970" spans="3:4">
      <c r="C2970" s="7"/>
      <c r="D2970" s="7"/>
    </row>
    <row r="2971" spans="3:4">
      <c r="C2971" s="7"/>
      <c r="D2971" s="7"/>
    </row>
    <row r="2972" spans="3:4">
      <c r="C2972" s="7"/>
      <c r="D2972" s="7"/>
    </row>
    <row r="2973" spans="3:4">
      <c r="C2973" s="7"/>
      <c r="D2973" s="7"/>
    </row>
    <row r="2974" spans="3:4">
      <c r="C2974" s="7"/>
      <c r="D2974" s="7"/>
    </row>
    <row r="2975" spans="3:4">
      <c r="C2975" s="7"/>
      <c r="D2975" s="7"/>
    </row>
    <row r="2976" spans="3:4">
      <c r="C2976" s="7"/>
      <c r="D2976" s="7"/>
    </row>
    <row r="2977" spans="3:4">
      <c r="C2977" s="7"/>
      <c r="D2977" s="7"/>
    </row>
    <row r="2978" spans="3:4">
      <c r="C2978" s="7"/>
      <c r="D2978" s="7"/>
    </row>
    <row r="2979" spans="3:4">
      <c r="C2979" s="7"/>
      <c r="D2979" s="7"/>
    </row>
    <row r="2980" spans="3:4">
      <c r="C2980" s="7"/>
      <c r="D2980" s="7"/>
    </row>
    <row r="2981" spans="3:4">
      <c r="C2981" s="7"/>
      <c r="D2981" s="7"/>
    </row>
    <row r="2982" spans="3:4">
      <c r="C2982" s="7"/>
      <c r="D2982" s="7"/>
    </row>
    <row r="2983" spans="3:4">
      <c r="C2983" s="7"/>
      <c r="D2983" s="7"/>
    </row>
    <row r="2984" spans="3:4">
      <c r="C2984" s="7"/>
      <c r="D2984" s="7"/>
    </row>
    <row r="2985" spans="3:4">
      <c r="C2985" s="7"/>
      <c r="D2985" s="7"/>
    </row>
    <row r="2986" spans="3:4">
      <c r="C2986" s="7"/>
      <c r="D2986" s="7"/>
    </row>
    <row r="2987" spans="3:4">
      <c r="C2987" s="7"/>
      <c r="D2987" s="7"/>
    </row>
    <row r="2988" spans="3:4">
      <c r="C2988" s="7"/>
      <c r="D2988" s="7"/>
    </row>
    <row r="2989" spans="3:4">
      <c r="C2989" s="7"/>
      <c r="D2989" s="7"/>
    </row>
    <row r="2990" spans="3:4">
      <c r="C2990" s="7"/>
      <c r="D2990" s="7"/>
    </row>
    <row r="2991" spans="3:4">
      <c r="C2991" s="7"/>
      <c r="D2991" s="7"/>
    </row>
    <row r="2992" spans="3:4">
      <c r="C2992" s="7"/>
      <c r="D2992" s="7"/>
    </row>
    <row r="2993" spans="3:4">
      <c r="C2993" s="7"/>
      <c r="D2993" s="7"/>
    </row>
    <row r="2994" spans="3:4">
      <c r="C2994" s="7"/>
      <c r="D2994" s="7"/>
    </row>
    <row r="2995" spans="3:4">
      <c r="C2995" s="7"/>
      <c r="D2995" s="7"/>
    </row>
    <row r="2996" spans="3:4">
      <c r="C2996" s="7"/>
      <c r="D2996" s="7"/>
    </row>
    <row r="2997" spans="3:4">
      <c r="C2997" s="7"/>
      <c r="D2997" s="7"/>
    </row>
    <row r="2998" spans="3:4">
      <c r="C2998" s="7"/>
      <c r="D2998" s="7"/>
    </row>
    <row r="2999" spans="3:4">
      <c r="C2999" s="7"/>
      <c r="D2999" s="7"/>
    </row>
    <row r="3000" spans="3:4">
      <c r="C3000" s="7"/>
      <c r="D3000" s="7"/>
    </row>
    <row r="3001" spans="3:4">
      <c r="C3001" s="7"/>
      <c r="D3001" s="7"/>
    </row>
    <row r="3002" spans="3:4">
      <c r="C3002" s="7"/>
      <c r="D3002" s="7"/>
    </row>
    <row r="3003" spans="3:4">
      <c r="C3003" s="7"/>
      <c r="D3003" s="7"/>
    </row>
    <row r="3004" spans="3:4">
      <c r="C3004" s="7"/>
      <c r="D3004" s="7"/>
    </row>
    <row r="3005" spans="3:4">
      <c r="C3005" s="7"/>
      <c r="D3005" s="7"/>
    </row>
    <row r="3006" spans="3:4">
      <c r="C3006" s="7"/>
      <c r="D3006" s="7"/>
    </row>
    <row r="3007" spans="3:4">
      <c r="C3007" s="7"/>
      <c r="D3007" s="7"/>
    </row>
    <row r="3008" spans="3:4">
      <c r="C3008" s="7"/>
      <c r="D3008" s="7"/>
    </row>
    <row r="3009" spans="3:4">
      <c r="C3009" s="7"/>
      <c r="D3009" s="7"/>
    </row>
    <row r="3010" spans="3:4">
      <c r="C3010" s="7"/>
      <c r="D3010" s="7"/>
    </row>
    <row r="3011" spans="3:4">
      <c r="C3011" s="7"/>
      <c r="D3011" s="7"/>
    </row>
    <row r="3012" spans="3:4">
      <c r="C3012" s="7"/>
      <c r="D3012" s="7"/>
    </row>
    <row r="3013" spans="3:4">
      <c r="C3013" s="7"/>
      <c r="D3013" s="7"/>
    </row>
    <row r="3014" spans="3:4">
      <c r="C3014" s="7"/>
      <c r="D3014" s="7"/>
    </row>
    <row r="3015" spans="3:4">
      <c r="C3015" s="7"/>
      <c r="D3015" s="7"/>
    </row>
    <row r="3016" spans="3:4">
      <c r="C3016" s="7"/>
      <c r="D3016" s="7"/>
    </row>
    <row r="3017" spans="3:4">
      <c r="C3017" s="7"/>
      <c r="D3017" s="7"/>
    </row>
    <row r="3018" spans="3:4">
      <c r="C3018" s="7"/>
      <c r="D3018" s="7"/>
    </row>
    <row r="3019" spans="3:4">
      <c r="C3019" s="7"/>
      <c r="D3019" s="7"/>
    </row>
    <row r="3020" spans="3:4">
      <c r="C3020" s="7"/>
      <c r="D3020" s="7"/>
    </row>
    <row r="3021" spans="3:4">
      <c r="C3021" s="7"/>
      <c r="D3021" s="7"/>
    </row>
    <row r="3022" spans="3:4">
      <c r="C3022" s="7"/>
      <c r="D3022" s="7"/>
    </row>
    <row r="3023" spans="3:4">
      <c r="C3023" s="7"/>
      <c r="D3023" s="7"/>
    </row>
    <row r="3024" spans="3:4">
      <c r="C3024" s="7"/>
      <c r="D3024" s="7"/>
    </row>
    <row r="3025" spans="3:4">
      <c r="C3025" s="7"/>
      <c r="D3025" s="7"/>
    </row>
    <row r="3026" spans="3:4">
      <c r="C3026" s="7"/>
      <c r="D3026" s="7"/>
    </row>
    <row r="3027" spans="3:4">
      <c r="C3027" s="7"/>
      <c r="D3027" s="7"/>
    </row>
    <row r="3028" spans="3:4">
      <c r="C3028" s="7"/>
      <c r="D3028" s="7"/>
    </row>
    <row r="3029" spans="3:4">
      <c r="C3029" s="7"/>
      <c r="D3029" s="7"/>
    </row>
    <row r="3030" spans="3:4">
      <c r="C3030" s="7"/>
      <c r="D3030" s="7"/>
    </row>
    <row r="3031" spans="3:4">
      <c r="C3031" s="7"/>
      <c r="D3031" s="7"/>
    </row>
    <row r="3032" spans="3:4">
      <c r="C3032" s="7"/>
      <c r="D3032" s="7"/>
    </row>
    <row r="3033" spans="3:4">
      <c r="C3033" s="7"/>
      <c r="D3033" s="7"/>
    </row>
    <row r="3034" spans="3:4">
      <c r="C3034" s="7"/>
      <c r="D3034" s="7"/>
    </row>
    <row r="3035" spans="3:4">
      <c r="C3035" s="7"/>
      <c r="D3035" s="7"/>
    </row>
    <row r="3036" spans="3:4">
      <c r="C3036" s="7"/>
      <c r="D3036" s="7"/>
    </row>
    <row r="3037" spans="3:4">
      <c r="C3037" s="7"/>
      <c r="D3037" s="7"/>
    </row>
    <row r="3038" spans="3:4">
      <c r="C3038" s="7"/>
      <c r="D3038" s="7"/>
    </row>
    <row r="3039" spans="3:4">
      <c r="C3039" s="7"/>
      <c r="D3039" s="7"/>
    </row>
    <row r="3040" spans="3:4">
      <c r="C3040" s="7"/>
      <c r="D3040" s="7"/>
    </row>
    <row r="3041" spans="3:4">
      <c r="C3041" s="7"/>
      <c r="D3041" s="7"/>
    </row>
    <row r="3042" spans="3:4">
      <c r="C3042" s="7"/>
      <c r="D3042" s="7"/>
    </row>
    <row r="3043" spans="3:4">
      <c r="C3043" s="7"/>
      <c r="D3043" s="7"/>
    </row>
    <row r="3044" spans="3:4">
      <c r="C3044" s="7"/>
      <c r="D3044" s="7"/>
    </row>
    <row r="3045" spans="3:4">
      <c r="C3045" s="7"/>
      <c r="D3045" s="7"/>
    </row>
    <row r="3046" spans="3:4">
      <c r="C3046" s="7"/>
      <c r="D3046" s="7"/>
    </row>
    <row r="3047" spans="3:4">
      <c r="C3047" s="7"/>
      <c r="D3047" s="7"/>
    </row>
    <row r="3048" spans="3:4">
      <c r="C3048" s="7"/>
      <c r="D3048" s="7"/>
    </row>
    <row r="3049" spans="3:4">
      <c r="C3049" s="7"/>
      <c r="D3049" s="7"/>
    </row>
    <row r="3050" spans="3:4">
      <c r="C3050" s="7"/>
      <c r="D3050" s="7"/>
    </row>
    <row r="3051" spans="3:4">
      <c r="C3051" s="7"/>
      <c r="D3051" s="7"/>
    </row>
    <row r="3052" spans="3:4">
      <c r="C3052" s="7"/>
      <c r="D3052" s="7"/>
    </row>
    <row r="3053" spans="3:4">
      <c r="C3053" s="7"/>
      <c r="D3053" s="7"/>
    </row>
    <row r="3054" spans="3:4">
      <c r="C3054" s="7"/>
      <c r="D3054" s="7"/>
    </row>
    <row r="3055" spans="3:4">
      <c r="C3055" s="7"/>
      <c r="D3055" s="7"/>
    </row>
    <row r="3056" spans="3:4">
      <c r="C3056" s="7"/>
      <c r="D3056" s="7"/>
    </row>
    <row r="3057" spans="3:4">
      <c r="C3057" s="7"/>
      <c r="D3057" s="7"/>
    </row>
    <row r="3058" spans="3:4">
      <c r="C3058" s="7"/>
      <c r="D3058" s="7"/>
    </row>
    <row r="3059" spans="3:4">
      <c r="C3059" s="7"/>
      <c r="D3059" s="7"/>
    </row>
    <row r="3060" spans="3:4">
      <c r="C3060" s="7"/>
      <c r="D3060" s="7"/>
    </row>
    <row r="3061" spans="3:4">
      <c r="C3061" s="7"/>
      <c r="D3061" s="7"/>
    </row>
    <row r="3062" spans="3:4">
      <c r="C3062" s="7"/>
      <c r="D3062" s="7"/>
    </row>
    <row r="3063" spans="3:4">
      <c r="C3063" s="7"/>
      <c r="D3063" s="7"/>
    </row>
    <row r="3064" spans="3:4">
      <c r="C3064" s="7"/>
      <c r="D3064" s="7"/>
    </row>
    <row r="3065" spans="3:4">
      <c r="C3065" s="7"/>
      <c r="D3065" s="7"/>
    </row>
    <row r="3066" spans="3:4">
      <c r="C3066" s="7"/>
      <c r="D3066" s="7"/>
    </row>
    <row r="3067" spans="3:4">
      <c r="C3067" s="7"/>
      <c r="D3067" s="7"/>
    </row>
    <row r="3068" spans="3:4">
      <c r="C3068" s="7"/>
      <c r="D3068" s="7"/>
    </row>
    <row r="3069" spans="3:4">
      <c r="C3069" s="7"/>
      <c r="D3069" s="7"/>
    </row>
    <row r="3070" spans="3:4">
      <c r="C3070" s="7"/>
      <c r="D3070" s="7"/>
    </row>
    <row r="3071" spans="3:4">
      <c r="C3071" s="7"/>
      <c r="D3071" s="7"/>
    </row>
    <row r="3072" spans="3:4">
      <c r="C3072" s="7"/>
      <c r="D3072" s="7"/>
    </row>
    <row r="3073" spans="3:4">
      <c r="C3073" s="7"/>
      <c r="D3073" s="7"/>
    </row>
    <row r="3074" spans="3:4">
      <c r="C3074" s="7"/>
      <c r="D3074" s="7"/>
    </row>
    <row r="3075" spans="3:4">
      <c r="C3075" s="7"/>
      <c r="D3075" s="7"/>
    </row>
    <row r="3076" spans="3:4">
      <c r="C3076" s="7"/>
      <c r="D3076" s="7"/>
    </row>
    <row r="3077" spans="3:4">
      <c r="C3077" s="7"/>
      <c r="D3077" s="7"/>
    </row>
    <row r="3078" spans="3:4">
      <c r="C3078" s="7"/>
      <c r="D3078" s="7"/>
    </row>
    <row r="3079" spans="3:4">
      <c r="C3079" s="7"/>
      <c r="D3079" s="7"/>
    </row>
    <row r="3080" spans="3:4">
      <c r="C3080" s="7"/>
      <c r="D3080" s="7"/>
    </row>
    <row r="3081" spans="3:4">
      <c r="C3081" s="7"/>
      <c r="D3081" s="7"/>
    </row>
    <row r="3082" spans="3:4">
      <c r="C3082" s="7"/>
      <c r="D3082" s="7"/>
    </row>
    <row r="3083" spans="3:4">
      <c r="C3083" s="7"/>
      <c r="D3083" s="7"/>
    </row>
    <row r="3084" spans="3:4">
      <c r="C3084" s="7"/>
      <c r="D3084" s="7"/>
    </row>
    <row r="3085" spans="3:4">
      <c r="C3085" s="7"/>
      <c r="D3085" s="7"/>
    </row>
    <row r="3086" spans="3:4">
      <c r="C3086" s="7"/>
      <c r="D3086" s="7"/>
    </row>
    <row r="3087" spans="3:4">
      <c r="C3087" s="7"/>
      <c r="D3087" s="7"/>
    </row>
    <row r="3088" spans="3:4">
      <c r="C3088" s="7"/>
      <c r="D3088" s="7"/>
    </row>
    <row r="3089" spans="3:4">
      <c r="C3089" s="7"/>
      <c r="D3089" s="7"/>
    </row>
    <row r="3090" spans="3:4">
      <c r="C3090" s="7"/>
      <c r="D3090" s="7"/>
    </row>
    <row r="3091" spans="3:4">
      <c r="C3091" s="7"/>
      <c r="D3091" s="7"/>
    </row>
    <row r="3092" spans="3:4">
      <c r="C3092" s="7"/>
      <c r="D3092" s="7"/>
    </row>
    <row r="3093" spans="3:4">
      <c r="C3093" s="7"/>
      <c r="D3093" s="7"/>
    </row>
    <row r="3094" spans="3:4">
      <c r="C3094" s="7"/>
      <c r="D3094" s="7"/>
    </row>
    <row r="3095" spans="3:4">
      <c r="C3095" s="7"/>
      <c r="D3095" s="7"/>
    </row>
    <row r="3096" spans="3:4">
      <c r="C3096" s="7"/>
      <c r="D3096" s="7"/>
    </row>
    <row r="3097" spans="3:4">
      <c r="C3097" s="7"/>
      <c r="D3097" s="7"/>
    </row>
    <row r="3098" spans="3:4">
      <c r="C3098" s="7"/>
      <c r="D3098" s="7"/>
    </row>
    <row r="3099" spans="3:4">
      <c r="C3099" s="7"/>
      <c r="D3099" s="7"/>
    </row>
    <row r="3100" spans="3:4">
      <c r="C3100" s="7"/>
      <c r="D3100" s="7"/>
    </row>
    <row r="3101" spans="3:4">
      <c r="C3101" s="7"/>
      <c r="D3101" s="7"/>
    </row>
    <row r="3102" spans="3:4">
      <c r="C3102" s="7"/>
      <c r="D3102" s="7"/>
    </row>
    <row r="3103" spans="3:4">
      <c r="C3103" s="7"/>
      <c r="D3103" s="7"/>
    </row>
    <row r="3104" spans="3:4">
      <c r="C3104" s="7"/>
      <c r="D3104" s="7"/>
    </row>
    <row r="3105" spans="3:4">
      <c r="C3105" s="7"/>
      <c r="D3105" s="7"/>
    </row>
    <row r="3106" spans="3:4">
      <c r="C3106" s="7"/>
      <c r="D3106" s="7"/>
    </row>
    <row r="3107" spans="3:4">
      <c r="C3107" s="7"/>
      <c r="D3107" s="7"/>
    </row>
    <row r="3108" spans="3:4">
      <c r="C3108" s="7"/>
      <c r="D3108" s="7"/>
    </row>
    <row r="3109" spans="3:4">
      <c r="C3109" s="7"/>
      <c r="D3109" s="7"/>
    </row>
    <row r="3110" spans="3:4">
      <c r="C3110" s="7"/>
      <c r="D3110" s="7"/>
    </row>
    <row r="3111" spans="3:4">
      <c r="C3111" s="7"/>
      <c r="D3111" s="7"/>
    </row>
    <row r="3112" spans="3:4">
      <c r="C3112" s="7"/>
      <c r="D3112" s="7"/>
    </row>
    <row r="3113" spans="3:4">
      <c r="C3113" s="7"/>
      <c r="D3113" s="7"/>
    </row>
    <row r="3114" spans="3:4">
      <c r="C3114" s="7"/>
      <c r="D3114" s="7"/>
    </row>
    <row r="3115" spans="3:4">
      <c r="C3115" s="7"/>
      <c r="D3115" s="7"/>
    </row>
    <row r="3116" spans="3:4">
      <c r="C3116" s="7"/>
      <c r="D3116" s="7"/>
    </row>
    <row r="3117" spans="3:4">
      <c r="C3117" s="7"/>
      <c r="D3117" s="7"/>
    </row>
    <row r="3118" spans="3:4">
      <c r="C3118" s="7"/>
      <c r="D3118" s="7"/>
    </row>
    <row r="3119" spans="3:4">
      <c r="C3119" s="7"/>
      <c r="D3119" s="7"/>
    </row>
    <row r="3120" spans="3:4">
      <c r="C3120" s="7"/>
      <c r="D3120" s="7"/>
    </row>
    <row r="3121" spans="3:4">
      <c r="C3121" s="7"/>
      <c r="D3121" s="7"/>
    </row>
    <row r="3122" spans="3:4">
      <c r="C3122" s="7"/>
      <c r="D3122" s="7"/>
    </row>
    <row r="3123" spans="3:4">
      <c r="C3123" s="7"/>
      <c r="D3123" s="7"/>
    </row>
    <row r="3124" spans="3:4">
      <c r="C3124" s="7"/>
      <c r="D3124" s="7"/>
    </row>
    <row r="3125" spans="3:4">
      <c r="C3125" s="7"/>
      <c r="D3125" s="7"/>
    </row>
    <row r="3126" spans="3:4">
      <c r="C3126" s="7"/>
      <c r="D3126" s="7"/>
    </row>
    <row r="3127" spans="3:4">
      <c r="C3127" s="7"/>
      <c r="D3127" s="7"/>
    </row>
    <row r="3128" spans="3:4">
      <c r="C3128" s="7"/>
      <c r="D3128" s="7"/>
    </row>
    <row r="3129" spans="3:4">
      <c r="C3129" s="7"/>
      <c r="D3129" s="7"/>
    </row>
    <row r="3130" spans="3:4">
      <c r="C3130" s="7"/>
      <c r="D3130" s="7"/>
    </row>
    <row r="3131" spans="3:4">
      <c r="C3131" s="7"/>
      <c r="D3131" s="7"/>
    </row>
    <row r="3132" spans="3:4">
      <c r="C3132" s="7"/>
      <c r="D3132" s="7"/>
    </row>
    <row r="3133" spans="3:4">
      <c r="C3133" s="7"/>
      <c r="D3133" s="7"/>
    </row>
    <row r="3134" spans="3:4">
      <c r="C3134" s="7"/>
      <c r="D3134" s="7"/>
    </row>
    <row r="3135" spans="3:4">
      <c r="C3135" s="7"/>
      <c r="D3135" s="7"/>
    </row>
    <row r="3136" spans="3:4">
      <c r="C3136" s="7"/>
      <c r="D3136" s="7"/>
    </row>
    <row r="3137" spans="3:4">
      <c r="C3137" s="7"/>
      <c r="D3137" s="7"/>
    </row>
    <row r="3138" spans="3:4">
      <c r="C3138" s="7"/>
      <c r="D3138" s="7"/>
    </row>
    <row r="3139" spans="3:4">
      <c r="C3139" s="7"/>
      <c r="D3139" s="7"/>
    </row>
    <row r="3140" spans="3:4">
      <c r="C3140" s="7"/>
      <c r="D3140" s="7"/>
    </row>
    <row r="3141" spans="3:4">
      <c r="C3141" s="7"/>
      <c r="D3141" s="7"/>
    </row>
    <row r="3142" spans="3:4">
      <c r="C3142" s="7"/>
      <c r="D3142" s="7"/>
    </row>
    <row r="3143" spans="3:4">
      <c r="C3143" s="7"/>
      <c r="D3143" s="7"/>
    </row>
    <row r="3144" spans="3:4">
      <c r="C3144" s="7"/>
      <c r="D3144" s="7"/>
    </row>
    <row r="3145" spans="3:4">
      <c r="C3145" s="7"/>
      <c r="D3145" s="7"/>
    </row>
    <row r="3146" spans="3:4">
      <c r="C3146" s="7"/>
      <c r="D3146" s="7"/>
    </row>
    <row r="3147" spans="3:4">
      <c r="C3147" s="7"/>
      <c r="D3147" s="7"/>
    </row>
    <row r="3148" spans="3:4">
      <c r="C3148" s="7"/>
      <c r="D3148" s="7"/>
    </row>
    <row r="3149" spans="3:4">
      <c r="C3149" s="7"/>
      <c r="D3149" s="7"/>
    </row>
    <row r="3150" spans="3:4">
      <c r="C3150" s="7"/>
      <c r="D3150" s="7"/>
    </row>
    <row r="3151" spans="3:4">
      <c r="C3151" s="7"/>
      <c r="D3151" s="7"/>
    </row>
    <row r="3152" spans="3:4">
      <c r="C3152" s="7"/>
      <c r="D3152" s="7"/>
    </row>
    <row r="3153" spans="3:4">
      <c r="C3153" s="7"/>
      <c r="D3153" s="7"/>
    </row>
    <row r="3154" spans="3:4">
      <c r="C3154" s="7"/>
      <c r="D3154" s="7"/>
    </row>
    <row r="3155" spans="3:4">
      <c r="C3155" s="7"/>
      <c r="D3155" s="7"/>
    </row>
    <row r="3156" spans="3:4">
      <c r="C3156" s="7"/>
      <c r="D3156" s="7"/>
    </row>
    <row r="3157" spans="3:4">
      <c r="C3157" s="7"/>
      <c r="D3157" s="7"/>
    </row>
    <row r="3158" spans="3:4">
      <c r="C3158" s="7"/>
      <c r="D3158" s="7"/>
    </row>
    <row r="3159" spans="3:4">
      <c r="C3159" s="7"/>
      <c r="D3159" s="7"/>
    </row>
    <row r="3160" spans="3:4">
      <c r="C3160" s="7"/>
      <c r="D3160" s="7"/>
    </row>
    <row r="3161" spans="3:4">
      <c r="C3161" s="7"/>
      <c r="D3161" s="7"/>
    </row>
    <row r="3162" spans="3:4">
      <c r="C3162" s="7"/>
      <c r="D3162" s="7"/>
    </row>
    <row r="3163" spans="3:4">
      <c r="C3163" s="7"/>
      <c r="D3163" s="7"/>
    </row>
    <row r="3164" spans="3:4">
      <c r="C3164" s="7"/>
      <c r="D3164" s="7"/>
    </row>
    <row r="3165" spans="3:4">
      <c r="C3165" s="7"/>
      <c r="D3165" s="7"/>
    </row>
    <row r="3166" spans="3:4">
      <c r="C3166" s="7"/>
      <c r="D3166" s="7"/>
    </row>
    <row r="3167" spans="3:4">
      <c r="C3167" s="7"/>
      <c r="D3167" s="7"/>
    </row>
    <row r="3168" spans="3:4">
      <c r="C3168" s="7"/>
      <c r="D3168" s="7"/>
    </row>
    <row r="3169" spans="3:4">
      <c r="C3169" s="7"/>
      <c r="D3169" s="7"/>
    </row>
    <row r="3170" spans="3:4">
      <c r="C3170" s="7"/>
      <c r="D3170" s="7"/>
    </row>
    <row r="3171" spans="3:4">
      <c r="C3171" s="7"/>
      <c r="D3171" s="7"/>
    </row>
    <row r="3172" spans="3:4">
      <c r="C3172" s="7"/>
      <c r="D3172" s="7"/>
    </row>
    <row r="3173" spans="3:4">
      <c r="C3173" s="7"/>
      <c r="D3173" s="7"/>
    </row>
    <row r="3174" spans="3:4">
      <c r="C3174" s="7"/>
      <c r="D3174" s="7"/>
    </row>
    <row r="3175" spans="3:4">
      <c r="C3175" s="7"/>
      <c r="D3175" s="7"/>
    </row>
    <row r="3176" spans="3:4">
      <c r="C3176" s="7"/>
      <c r="D3176" s="7"/>
    </row>
    <row r="3177" spans="3:4">
      <c r="C3177" s="7"/>
      <c r="D3177" s="7"/>
    </row>
    <row r="3178" spans="3:4">
      <c r="C3178" s="7"/>
      <c r="D3178" s="7"/>
    </row>
    <row r="3179" spans="3:4">
      <c r="C3179" s="7"/>
      <c r="D3179" s="7"/>
    </row>
    <row r="3180" spans="3:4">
      <c r="C3180" s="7"/>
      <c r="D3180" s="7"/>
    </row>
    <row r="3181" spans="3:4">
      <c r="C3181" s="7"/>
      <c r="D3181" s="7"/>
    </row>
    <row r="3182" spans="3:4">
      <c r="C3182" s="7"/>
      <c r="D3182" s="7"/>
    </row>
    <row r="3183" spans="3:4">
      <c r="C3183" s="7"/>
      <c r="D3183" s="7"/>
    </row>
    <row r="3184" spans="3:4">
      <c r="C3184" s="7"/>
      <c r="D3184" s="7"/>
    </row>
    <row r="3185" spans="3:4">
      <c r="C3185" s="7"/>
      <c r="D3185" s="7"/>
    </row>
    <row r="3186" spans="3:4">
      <c r="C3186" s="7"/>
      <c r="D3186" s="7"/>
    </row>
    <row r="3187" spans="3:4">
      <c r="C3187" s="7"/>
      <c r="D3187" s="7"/>
    </row>
    <row r="3188" spans="3:4">
      <c r="C3188" s="7"/>
      <c r="D3188" s="7"/>
    </row>
    <row r="3189" spans="3:4">
      <c r="C3189" s="7"/>
      <c r="D3189" s="7"/>
    </row>
    <row r="3190" spans="3:4">
      <c r="C3190" s="7"/>
      <c r="D3190" s="7"/>
    </row>
    <row r="3191" spans="3:4">
      <c r="C3191" s="7"/>
      <c r="D3191" s="7"/>
    </row>
    <row r="3192" spans="3:4">
      <c r="C3192" s="7"/>
      <c r="D3192" s="7"/>
    </row>
    <row r="3193" spans="3:4">
      <c r="C3193" s="7"/>
      <c r="D3193" s="7"/>
    </row>
    <row r="3194" spans="3:4">
      <c r="C3194" s="7"/>
      <c r="D3194" s="7"/>
    </row>
    <row r="3195" spans="3:4">
      <c r="C3195" s="7"/>
      <c r="D3195" s="7"/>
    </row>
    <row r="3196" spans="3:4">
      <c r="C3196" s="7"/>
      <c r="D3196" s="7"/>
    </row>
    <row r="3197" spans="3:4">
      <c r="C3197" s="7"/>
      <c r="D3197" s="7"/>
    </row>
    <row r="3198" spans="3:4">
      <c r="C3198" s="7"/>
      <c r="D3198" s="7"/>
    </row>
    <row r="3199" spans="3:4">
      <c r="C3199" s="7"/>
      <c r="D3199" s="7"/>
    </row>
    <row r="3200" spans="3:4">
      <c r="C3200" s="7"/>
      <c r="D3200" s="7"/>
    </row>
    <row r="3201" spans="3:4">
      <c r="C3201" s="7"/>
      <c r="D3201" s="7"/>
    </row>
    <row r="3202" spans="3:4">
      <c r="C3202" s="7"/>
      <c r="D3202" s="7"/>
    </row>
    <row r="3203" spans="3:4">
      <c r="C3203" s="7"/>
      <c r="D3203" s="7"/>
    </row>
    <row r="3204" spans="3:4">
      <c r="C3204" s="7"/>
      <c r="D3204" s="7"/>
    </row>
    <row r="3205" spans="3:4">
      <c r="C3205" s="7"/>
      <c r="D3205" s="7"/>
    </row>
    <row r="3206" spans="3:4">
      <c r="C3206" s="7"/>
      <c r="D3206" s="7"/>
    </row>
    <row r="3207" spans="3:4">
      <c r="C3207" s="7"/>
      <c r="D3207" s="7"/>
    </row>
    <row r="3208" spans="3:4">
      <c r="C3208" s="7"/>
      <c r="D3208" s="7"/>
    </row>
    <row r="3209" spans="3:4">
      <c r="C3209" s="7"/>
      <c r="D3209" s="7"/>
    </row>
    <row r="3210" spans="3:4">
      <c r="C3210" s="7"/>
      <c r="D3210" s="7"/>
    </row>
    <row r="3211" spans="3:4">
      <c r="C3211" s="7"/>
      <c r="D3211" s="7"/>
    </row>
    <row r="3212" spans="3:4">
      <c r="C3212" s="7"/>
      <c r="D3212" s="7"/>
    </row>
    <row r="3213" spans="3:4">
      <c r="C3213" s="7"/>
      <c r="D3213" s="7"/>
    </row>
    <row r="3214" spans="3:4">
      <c r="C3214" s="7"/>
      <c r="D3214" s="7"/>
    </row>
    <row r="3215" spans="3:4">
      <c r="C3215" s="7"/>
      <c r="D3215" s="7"/>
    </row>
    <row r="3216" spans="3:4">
      <c r="C3216" s="7"/>
      <c r="D3216" s="7"/>
    </row>
    <row r="3217" spans="3:4">
      <c r="C3217" s="7"/>
      <c r="D3217" s="7"/>
    </row>
    <row r="3218" spans="3:4">
      <c r="C3218" s="7"/>
      <c r="D3218" s="7"/>
    </row>
    <row r="3219" spans="3:4">
      <c r="C3219" s="7"/>
      <c r="D3219" s="7"/>
    </row>
    <row r="3220" spans="3:4">
      <c r="C3220" s="7"/>
      <c r="D3220" s="7"/>
    </row>
    <row r="3221" spans="3:4">
      <c r="C3221" s="7"/>
      <c r="D3221" s="7"/>
    </row>
    <row r="3222" spans="3:4">
      <c r="C3222" s="7"/>
      <c r="D3222" s="7"/>
    </row>
    <row r="3223" spans="3:4">
      <c r="C3223" s="7"/>
      <c r="D3223" s="7"/>
    </row>
    <row r="3224" spans="3:4">
      <c r="C3224" s="7"/>
      <c r="D3224" s="7"/>
    </row>
    <row r="3225" spans="3:4">
      <c r="C3225" s="7"/>
      <c r="D3225" s="7"/>
    </row>
    <row r="3226" spans="3:4">
      <c r="C3226" s="7"/>
      <c r="D3226" s="7"/>
    </row>
    <row r="3227" spans="3:4">
      <c r="C3227" s="7"/>
      <c r="D3227" s="7"/>
    </row>
    <row r="3228" spans="3:4">
      <c r="C3228" s="7"/>
      <c r="D3228" s="7"/>
    </row>
    <row r="3229" spans="3:4">
      <c r="C3229" s="7"/>
      <c r="D3229" s="7"/>
    </row>
    <row r="3230" spans="3:4">
      <c r="C3230" s="7"/>
      <c r="D3230" s="7"/>
    </row>
    <row r="3231" spans="3:4">
      <c r="C3231" s="7"/>
      <c r="D3231" s="7"/>
    </row>
    <row r="3232" spans="3:4">
      <c r="C3232" s="7"/>
      <c r="D3232" s="7"/>
    </row>
    <row r="3233" spans="3:4">
      <c r="C3233" s="7"/>
      <c r="D3233" s="7"/>
    </row>
    <row r="3234" spans="3:4">
      <c r="C3234" s="7"/>
      <c r="D3234" s="7"/>
    </row>
    <row r="3235" spans="3:4">
      <c r="C3235" s="7"/>
      <c r="D3235" s="7"/>
    </row>
    <row r="3236" spans="3:4">
      <c r="C3236" s="7"/>
      <c r="D3236" s="7"/>
    </row>
    <row r="3237" spans="3:4">
      <c r="C3237" s="7"/>
      <c r="D3237" s="7"/>
    </row>
    <row r="3238" spans="3:4">
      <c r="C3238" s="7"/>
      <c r="D3238" s="7"/>
    </row>
    <row r="3239" spans="3:4">
      <c r="C3239" s="7"/>
      <c r="D3239" s="7"/>
    </row>
    <row r="3240" spans="3:4">
      <c r="C3240" s="7"/>
      <c r="D3240" s="7"/>
    </row>
    <row r="3241" spans="3:4">
      <c r="C3241" s="7"/>
      <c r="D3241" s="7"/>
    </row>
    <row r="3242" spans="3:4">
      <c r="C3242" s="7"/>
      <c r="D3242" s="7"/>
    </row>
    <row r="3243" spans="3:4">
      <c r="C3243" s="7"/>
      <c r="D3243" s="7"/>
    </row>
    <row r="3244" spans="3:4">
      <c r="C3244" s="7"/>
      <c r="D3244" s="7"/>
    </row>
    <row r="3245" spans="3:4">
      <c r="C3245" s="7"/>
      <c r="D3245" s="7"/>
    </row>
    <row r="3246" spans="3:4">
      <c r="C3246" s="7"/>
      <c r="D3246" s="7"/>
    </row>
    <row r="3247" spans="3:4">
      <c r="C3247" s="7"/>
      <c r="D3247" s="7"/>
    </row>
    <row r="3248" spans="3:4">
      <c r="C3248" s="7"/>
      <c r="D3248" s="7"/>
    </row>
    <row r="3249" spans="3:4">
      <c r="C3249" s="7"/>
      <c r="D3249" s="7"/>
    </row>
    <row r="3250" spans="3:4">
      <c r="C3250" s="7"/>
      <c r="D3250" s="7"/>
    </row>
    <row r="3251" spans="3:4">
      <c r="C3251" s="7"/>
      <c r="D3251" s="7"/>
    </row>
    <row r="3252" spans="3:4">
      <c r="C3252" s="7"/>
      <c r="D3252" s="7"/>
    </row>
    <row r="3253" spans="3:4">
      <c r="C3253" s="7"/>
      <c r="D3253" s="7"/>
    </row>
    <row r="3254" spans="3:4">
      <c r="C3254" s="7"/>
      <c r="D3254" s="7"/>
    </row>
    <row r="3255" spans="3:4">
      <c r="C3255" s="7"/>
      <c r="D3255" s="7"/>
    </row>
    <row r="3256" spans="3:4">
      <c r="C3256" s="7"/>
      <c r="D3256" s="7"/>
    </row>
    <row r="3257" spans="3:4">
      <c r="C3257" s="7"/>
      <c r="D3257" s="7"/>
    </row>
    <row r="3258" spans="3:4">
      <c r="C3258" s="7"/>
      <c r="D3258" s="7"/>
    </row>
    <row r="3259" spans="3:4">
      <c r="C3259" s="7"/>
      <c r="D3259" s="7"/>
    </row>
    <row r="3260" spans="3:4">
      <c r="C3260" s="7"/>
      <c r="D3260" s="7"/>
    </row>
    <row r="3261" spans="3:4">
      <c r="C3261" s="7"/>
      <c r="D3261" s="7"/>
    </row>
    <row r="3262" spans="3:4">
      <c r="C3262" s="7"/>
      <c r="D3262" s="7"/>
    </row>
    <row r="3263" spans="3:4">
      <c r="C3263" s="7"/>
      <c r="D3263" s="7"/>
    </row>
    <row r="3264" spans="3:4">
      <c r="C3264" s="7"/>
      <c r="D3264" s="7"/>
    </row>
    <row r="3265" spans="3:4">
      <c r="C3265" s="7"/>
      <c r="D3265" s="7"/>
    </row>
    <row r="3266" spans="3:4">
      <c r="C3266" s="7"/>
      <c r="D3266" s="7"/>
    </row>
    <row r="3267" spans="3:4">
      <c r="C3267" s="7"/>
      <c r="D3267" s="7"/>
    </row>
    <row r="3268" spans="3:4">
      <c r="C3268" s="7"/>
      <c r="D3268" s="7"/>
    </row>
    <row r="3269" spans="3:4">
      <c r="C3269" s="7"/>
      <c r="D3269" s="7"/>
    </row>
    <row r="3270" spans="3:4">
      <c r="C3270" s="7"/>
      <c r="D3270" s="7"/>
    </row>
    <row r="3271" spans="3:4">
      <c r="C3271" s="7"/>
      <c r="D3271" s="7"/>
    </row>
    <row r="3272" spans="3:4">
      <c r="C3272" s="7"/>
      <c r="D3272" s="7"/>
    </row>
    <row r="3273" spans="3:4">
      <c r="C3273" s="7"/>
      <c r="D3273" s="7"/>
    </row>
    <row r="3274" spans="3:4">
      <c r="C3274" s="7"/>
      <c r="D3274" s="7"/>
    </row>
    <row r="3275" spans="3:4">
      <c r="C3275" s="7"/>
      <c r="D3275" s="7"/>
    </row>
    <row r="3276" spans="3:4">
      <c r="C3276" s="7"/>
      <c r="D3276" s="7"/>
    </row>
    <row r="3277" spans="3:4">
      <c r="C3277" s="7"/>
      <c r="D3277" s="7"/>
    </row>
    <row r="3278" spans="3:4">
      <c r="C3278" s="7"/>
      <c r="D3278" s="7"/>
    </row>
    <row r="3279" spans="3:4">
      <c r="C3279" s="7"/>
      <c r="D3279" s="7"/>
    </row>
    <row r="3280" spans="3:4">
      <c r="C3280" s="7"/>
      <c r="D3280" s="7"/>
    </row>
    <row r="3281" spans="3:4">
      <c r="C3281" s="7"/>
      <c r="D3281" s="7"/>
    </row>
    <row r="3282" spans="3:4">
      <c r="C3282" s="7"/>
      <c r="D3282" s="7"/>
    </row>
    <row r="3283" spans="3:4">
      <c r="C3283" s="7"/>
      <c r="D3283" s="7"/>
    </row>
    <row r="3284" spans="3:4">
      <c r="C3284" s="7"/>
      <c r="D3284" s="7"/>
    </row>
    <row r="3285" spans="3:4">
      <c r="C3285" s="7"/>
      <c r="D3285" s="7"/>
    </row>
    <row r="3286" spans="3:4">
      <c r="C3286" s="7"/>
      <c r="D3286" s="7"/>
    </row>
    <row r="3287" spans="3:4">
      <c r="C3287" s="7"/>
      <c r="D3287" s="7"/>
    </row>
    <row r="3288" spans="3:4">
      <c r="C3288" s="7"/>
      <c r="D3288" s="7"/>
    </row>
    <row r="3289" spans="3:4">
      <c r="C3289" s="7"/>
      <c r="D3289" s="7"/>
    </row>
    <row r="3290" spans="3:4">
      <c r="C3290" s="7"/>
      <c r="D3290" s="7"/>
    </row>
    <row r="3291" spans="3:4">
      <c r="C3291" s="7"/>
      <c r="D3291" s="7"/>
    </row>
    <row r="3292" spans="3:4">
      <c r="C3292" s="7"/>
      <c r="D3292" s="7"/>
    </row>
    <row r="3293" spans="3:4">
      <c r="C3293" s="7"/>
      <c r="D3293" s="7"/>
    </row>
    <row r="3294" spans="3:4">
      <c r="C3294" s="7"/>
      <c r="D3294" s="7"/>
    </row>
    <row r="3295" spans="3:4">
      <c r="C3295" s="7"/>
      <c r="D3295" s="7"/>
    </row>
    <row r="3296" spans="3:4">
      <c r="C3296" s="7"/>
      <c r="D3296" s="7"/>
    </row>
    <row r="3297" spans="3:4">
      <c r="C3297" s="7"/>
      <c r="D3297" s="7"/>
    </row>
    <row r="3298" spans="3:4">
      <c r="C3298" s="7"/>
      <c r="D3298" s="7"/>
    </row>
    <row r="3299" spans="3:4">
      <c r="C3299" s="7"/>
      <c r="D3299" s="7"/>
    </row>
    <row r="3300" spans="3:4">
      <c r="C3300" s="7"/>
      <c r="D3300" s="7"/>
    </row>
    <row r="3301" spans="3:4">
      <c r="C3301" s="7"/>
      <c r="D3301" s="7"/>
    </row>
    <row r="3302" spans="3:4">
      <c r="C3302" s="7"/>
      <c r="D3302" s="7"/>
    </row>
    <row r="3303" spans="3:4">
      <c r="C3303" s="7"/>
      <c r="D3303" s="7"/>
    </row>
    <row r="3304" spans="3:4">
      <c r="C3304" s="7"/>
      <c r="D3304" s="7"/>
    </row>
    <row r="3305" spans="3:4">
      <c r="C3305" s="7"/>
      <c r="D3305" s="7"/>
    </row>
    <row r="3306" spans="3:4">
      <c r="C3306" s="7"/>
      <c r="D3306" s="7"/>
    </row>
    <row r="3307" spans="3:4">
      <c r="C3307" s="7"/>
      <c r="D3307" s="7"/>
    </row>
    <row r="3308" spans="3:4">
      <c r="C3308" s="7"/>
      <c r="D3308" s="7"/>
    </row>
    <row r="3309" spans="3:4">
      <c r="C3309" s="7"/>
      <c r="D3309" s="7"/>
    </row>
    <row r="3310" spans="3:4">
      <c r="C3310" s="7"/>
      <c r="D3310" s="7"/>
    </row>
    <row r="3311" spans="3:4">
      <c r="C3311" s="7"/>
      <c r="D3311" s="7"/>
    </row>
    <row r="3312" spans="3:4">
      <c r="C3312" s="7"/>
      <c r="D3312" s="7"/>
    </row>
    <row r="3313" spans="3:4">
      <c r="C3313" s="7"/>
      <c r="D3313" s="7"/>
    </row>
    <row r="3314" spans="3:4">
      <c r="C3314" s="7"/>
      <c r="D3314" s="7"/>
    </row>
    <row r="3315" spans="3:4">
      <c r="C3315" s="7"/>
      <c r="D3315" s="7"/>
    </row>
    <row r="3316" spans="3:4">
      <c r="C3316" s="7"/>
      <c r="D3316" s="7"/>
    </row>
    <row r="3317" spans="3:4">
      <c r="C3317" s="7"/>
      <c r="D3317" s="7"/>
    </row>
    <row r="3318" spans="3:4">
      <c r="C3318" s="7"/>
      <c r="D3318" s="7"/>
    </row>
    <row r="3319" spans="3:4">
      <c r="C3319" s="7"/>
      <c r="D3319" s="7"/>
    </row>
    <row r="3320" spans="3:4">
      <c r="C3320" s="7"/>
      <c r="D3320" s="7"/>
    </row>
    <row r="3321" spans="3:4">
      <c r="C3321" s="7"/>
      <c r="D3321" s="7"/>
    </row>
    <row r="3322" spans="3:4">
      <c r="C3322" s="7"/>
      <c r="D3322" s="7"/>
    </row>
    <row r="3323" spans="3:4">
      <c r="C3323" s="7"/>
      <c r="D3323" s="7"/>
    </row>
    <row r="3324" spans="3:4">
      <c r="C3324" s="7"/>
      <c r="D3324" s="7"/>
    </row>
    <row r="3325" spans="3:4">
      <c r="C3325" s="7"/>
      <c r="D3325" s="7"/>
    </row>
    <row r="3326" spans="3:4">
      <c r="C3326" s="7"/>
      <c r="D3326" s="7"/>
    </row>
    <row r="3327" spans="3:4">
      <c r="C3327" s="7"/>
      <c r="D3327" s="7"/>
    </row>
    <row r="3328" spans="3:4">
      <c r="C3328" s="7"/>
      <c r="D3328" s="7"/>
    </row>
    <row r="3329" spans="3:4">
      <c r="C3329" s="7"/>
      <c r="D3329" s="7"/>
    </row>
    <row r="3330" spans="3:4">
      <c r="C3330" s="7"/>
      <c r="D3330" s="7"/>
    </row>
    <row r="3331" spans="3:4">
      <c r="C3331" s="7"/>
      <c r="D3331" s="7"/>
    </row>
    <row r="3332" spans="3:4">
      <c r="C3332" s="7"/>
      <c r="D3332" s="7"/>
    </row>
    <row r="3333" spans="3:4">
      <c r="C3333" s="7"/>
      <c r="D3333" s="7"/>
    </row>
    <row r="3334" spans="3:4">
      <c r="C3334" s="7"/>
      <c r="D3334" s="7"/>
    </row>
    <row r="3335" spans="3:4">
      <c r="C3335" s="7"/>
      <c r="D3335" s="7"/>
    </row>
    <row r="3336" spans="3:4">
      <c r="C3336" s="7"/>
      <c r="D3336" s="7"/>
    </row>
    <row r="3337" spans="3:4">
      <c r="C3337" s="7"/>
      <c r="D3337" s="7"/>
    </row>
    <row r="3338" spans="3:4">
      <c r="C3338" s="7"/>
      <c r="D3338" s="7"/>
    </row>
    <row r="3339" spans="3:4">
      <c r="C3339" s="7"/>
      <c r="D3339" s="7"/>
    </row>
    <row r="3340" spans="3:4">
      <c r="C3340" s="7"/>
      <c r="D3340" s="7"/>
    </row>
    <row r="3341" spans="3:4">
      <c r="C3341" s="7"/>
      <c r="D3341" s="7"/>
    </row>
    <row r="3342" spans="3:4">
      <c r="C3342" s="7"/>
      <c r="D3342" s="7"/>
    </row>
    <row r="3343" spans="3:4">
      <c r="C3343" s="7"/>
      <c r="D3343" s="7"/>
    </row>
    <row r="3344" spans="3:4">
      <c r="C3344" s="7"/>
      <c r="D3344" s="7"/>
    </row>
    <row r="3345" spans="3:4">
      <c r="C3345" s="7"/>
      <c r="D3345" s="7"/>
    </row>
    <row r="3346" spans="3:4">
      <c r="C3346" s="7"/>
      <c r="D3346" s="7"/>
    </row>
    <row r="3347" spans="3:4">
      <c r="C3347" s="7"/>
      <c r="D3347" s="7"/>
    </row>
    <row r="3348" spans="3:4">
      <c r="C3348" s="7"/>
      <c r="D3348" s="7"/>
    </row>
    <row r="3349" spans="3:4">
      <c r="C3349" s="7"/>
      <c r="D3349" s="7"/>
    </row>
    <row r="3350" spans="3:4">
      <c r="C3350" s="7"/>
      <c r="D3350" s="7"/>
    </row>
    <row r="3351" spans="3:4">
      <c r="C3351" s="7"/>
      <c r="D3351" s="7"/>
    </row>
    <row r="3352" spans="3:4">
      <c r="C3352" s="7"/>
      <c r="D3352" s="7"/>
    </row>
    <row r="3353" spans="3:4">
      <c r="C3353" s="7"/>
      <c r="D3353" s="7"/>
    </row>
    <row r="3354" spans="3:4">
      <c r="C3354" s="7"/>
      <c r="D3354" s="7"/>
    </row>
    <row r="3355" spans="3:4">
      <c r="C3355" s="7"/>
      <c r="D3355" s="7"/>
    </row>
    <row r="3356" spans="3:4">
      <c r="C3356" s="7"/>
      <c r="D3356" s="7"/>
    </row>
    <row r="3357" spans="3:4">
      <c r="C3357" s="7"/>
      <c r="D3357" s="7"/>
    </row>
    <row r="3358" spans="3:4">
      <c r="C3358" s="7"/>
      <c r="D3358" s="7"/>
    </row>
    <row r="3359" spans="3:4">
      <c r="C3359" s="7"/>
      <c r="D3359" s="7"/>
    </row>
    <row r="3360" spans="3:4">
      <c r="C3360" s="7"/>
      <c r="D3360" s="7"/>
    </row>
    <row r="3361" spans="3:4">
      <c r="C3361" s="7"/>
      <c r="D3361" s="7"/>
    </row>
    <row r="3362" spans="3:4">
      <c r="C3362" s="7"/>
      <c r="D3362" s="7"/>
    </row>
    <row r="3363" spans="3:4">
      <c r="C3363" s="7"/>
      <c r="D3363" s="7"/>
    </row>
    <row r="3364" spans="3:4">
      <c r="C3364" s="7"/>
      <c r="D3364" s="7"/>
    </row>
    <row r="3365" spans="3:4">
      <c r="C3365" s="7"/>
      <c r="D3365" s="7"/>
    </row>
    <row r="3366" spans="3:4">
      <c r="C3366" s="7"/>
      <c r="D3366" s="7"/>
    </row>
    <row r="3367" spans="3:4">
      <c r="C3367" s="7"/>
      <c r="D3367" s="7"/>
    </row>
    <row r="3368" spans="3:4">
      <c r="C3368" s="7"/>
      <c r="D3368" s="7"/>
    </row>
    <row r="3369" spans="3:4">
      <c r="C3369" s="7"/>
      <c r="D3369" s="7"/>
    </row>
    <row r="3370" spans="3:4">
      <c r="C3370" s="7"/>
      <c r="D3370" s="7"/>
    </row>
    <row r="3371" spans="3:4">
      <c r="C3371" s="7"/>
      <c r="D3371" s="7"/>
    </row>
    <row r="3372" spans="3:4">
      <c r="C3372" s="7"/>
      <c r="D3372" s="7"/>
    </row>
    <row r="3373" spans="3:4">
      <c r="C3373" s="7"/>
      <c r="D3373" s="7"/>
    </row>
    <row r="3374" spans="3:4">
      <c r="C3374" s="7"/>
      <c r="D3374" s="7"/>
    </row>
    <row r="3375" spans="3:4">
      <c r="C3375" s="7"/>
      <c r="D3375" s="7"/>
    </row>
    <row r="3376" spans="3:4">
      <c r="C3376" s="7"/>
      <c r="D3376" s="7"/>
    </row>
    <row r="3377" spans="3:4">
      <c r="C3377" s="7"/>
      <c r="D3377" s="7"/>
    </row>
    <row r="3378" spans="3:4">
      <c r="C3378" s="7"/>
      <c r="D3378" s="7"/>
    </row>
    <row r="3379" spans="3:4">
      <c r="C3379" s="7"/>
      <c r="D3379" s="7"/>
    </row>
    <row r="3380" spans="3:4">
      <c r="C3380" s="7"/>
      <c r="D3380" s="7"/>
    </row>
    <row r="3381" spans="3:4">
      <c r="C3381" s="7"/>
      <c r="D3381" s="7"/>
    </row>
    <row r="3382" spans="3:4">
      <c r="C3382" s="7"/>
      <c r="D3382" s="7"/>
    </row>
    <row r="3383" spans="3:4">
      <c r="C3383" s="7"/>
      <c r="D3383" s="7"/>
    </row>
    <row r="3384" spans="3:4">
      <c r="C3384" s="7"/>
      <c r="D3384" s="7"/>
    </row>
    <row r="3385" spans="3:4">
      <c r="C3385" s="7"/>
      <c r="D3385" s="7"/>
    </row>
    <row r="3386" spans="3:4">
      <c r="C3386" s="7"/>
      <c r="D3386" s="7"/>
    </row>
    <row r="3387" spans="3:4">
      <c r="C3387" s="7"/>
      <c r="D3387" s="7"/>
    </row>
    <row r="3388" spans="3:4">
      <c r="C3388" s="7"/>
      <c r="D3388" s="7"/>
    </row>
    <row r="3389" spans="3:4">
      <c r="C3389" s="7"/>
      <c r="D3389" s="7"/>
    </row>
    <row r="3390" spans="3:4">
      <c r="C3390" s="7"/>
      <c r="D3390" s="7"/>
    </row>
    <row r="3391" spans="3:4">
      <c r="C3391" s="7"/>
      <c r="D3391" s="7"/>
    </row>
    <row r="3392" spans="3:4">
      <c r="C3392" s="7"/>
      <c r="D3392" s="7"/>
    </row>
    <row r="3393" spans="3:4">
      <c r="C3393" s="7"/>
      <c r="D3393" s="7"/>
    </row>
    <row r="3394" spans="3:4">
      <c r="C3394" s="7"/>
      <c r="D3394" s="7"/>
    </row>
    <row r="3395" spans="3:4">
      <c r="C3395" s="7"/>
      <c r="D3395" s="7"/>
    </row>
    <row r="3396" spans="3:4">
      <c r="C3396" s="7"/>
      <c r="D3396" s="7"/>
    </row>
    <row r="3397" spans="3:4">
      <c r="C3397" s="7"/>
      <c r="D3397" s="7"/>
    </row>
    <row r="3398" spans="3:4">
      <c r="C3398" s="7"/>
      <c r="D3398" s="7"/>
    </row>
    <row r="3399" spans="3:4">
      <c r="C3399" s="7"/>
      <c r="D3399" s="7"/>
    </row>
    <row r="3400" spans="3:4">
      <c r="C3400" s="7"/>
      <c r="D3400" s="7"/>
    </row>
    <row r="3401" spans="3:4">
      <c r="C3401" s="7"/>
      <c r="D3401" s="7"/>
    </row>
    <row r="3402" spans="3:4">
      <c r="C3402" s="7"/>
      <c r="D3402" s="7"/>
    </row>
    <row r="3403" spans="3:4">
      <c r="C3403" s="7"/>
      <c r="D3403" s="7"/>
    </row>
    <row r="3404" spans="3:4">
      <c r="C3404" s="7"/>
      <c r="D3404" s="7"/>
    </row>
    <row r="3405" spans="3:4">
      <c r="C3405" s="7"/>
      <c r="D3405" s="7"/>
    </row>
    <row r="3406" spans="3:4">
      <c r="C3406" s="7"/>
      <c r="D3406" s="7"/>
    </row>
    <row r="3407" spans="3:4">
      <c r="C3407" s="7"/>
      <c r="D3407" s="7"/>
    </row>
    <row r="3408" spans="3:4">
      <c r="C3408" s="7"/>
      <c r="D3408" s="7"/>
    </row>
    <row r="3409" spans="3:4">
      <c r="C3409" s="7"/>
      <c r="D3409" s="7"/>
    </row>
    <row r="3410" spans="3:4">
      <c r="C3410" s="7"/>
      <c r="D3410" s="7"/>
    </row>
    <row r="3411" spans="3:4">
      <c r="C3411" s="7"/>
      <c r="D3411" s="7"/>
    </row>
    <row r="3412" spans="3:4">
      <c r="C3412" s="7"/>
      <c r="D3412" s="7"/>
    </row>
    <row r="3413" spans="3:4">
      <c r="C3413" s="7"/>
      <c r="D3413" s="7"/>
    </row>
    <row r="3414" spans="3:4">
      <c r="C3414" s="7"/>
      <c r="D3414" s="7"/>
    </row>
    <row r="3415" spans="3:4">
      <c r="C3415" s="7"/>
      <c r="D3415" s="7"/>
    </row>
    <row r="3416" spans="3:4">
      <c r="C3416" s="7"/>
      <c r="D3416" s="7"/>
    </row>
    <row r="3417" spans="3:4">
      <c r="C3417" s="7"/>
      <c r="D3417" s="7"/>
    </row>
    <row r="3418" spans="3:4">
      <c r="C3418" s="7"/>
      <c r="D3418" s="7"/>
    </row>
    <row r="3419" spans="3:4">
      <c r="C3419" s="7"/>
      <c r="D3419" s="7"/>
    </row>
    <row r="3420" spans="3:4">
      <c r="C3420" s="7"/>
      <c r="D3420" s="7"/>
    </row>
    <row r="3421" spans="3:4">
      <c r="C3421" s="7"/>
      <c r="D3421" s="7"/>
    </row>
    <row r="3422" spans="3:4">
      <c r="C3422" s="7"/>
      <c r="D3422" s="7"/>
    </row>
    <row r="3423" spans="3:4">
      <c r="C3423" s="7"/>
      <c r="D3423" s="7"/>
    </row>
    <row r="3424" spans="3:4">
      <c r="C3424" s="7"/>
      <c r="D3424" s="7"/>
    </row>
    <row r="3425" spans="3:4">
      <c r="C3425" s="7"/>
      <c r="D3425" s="7"/>
    </row>
    <row r="3426" spans="3:4">
      <c r="C3426" s="7"/>
      <c r="D3426" s="7"/>
    </row>
    <row r="3427" spans="3:4">
      <c r="C3427" s="7"/>
      <c r="D3427" s="7"/>
    </row>
    <row r="3428" spans="3:4">
      <c r="C3428" s="7"/>
      <c r="D3428" s="7"/>
    </row>
    <row r="3429" spans="3:4">
      <c r="C3429" s="7"/>
      <c r="D3429" s="7"/>
    </row>
    <row r="3430" spans="3:4">
      <c r="C3430" s="7"/>
      <c r="D3430" s="7"/>
    </row>
    <row r="3431" spans="3:4">
      <c r="C3431" s="7"/>
      <c r="D3431" s="7"/>
    </row>
    <row r="3432" spans="3:4">
      <c r="C3432" s="7"/>
      <c r="D3432" s="7"/>
    </row>
    <row r="3433" spans="3:4">
      <c r="C3433" s="7"/>
      <c r="D3433" s="7"/>
    </row>
    <row r="3434" spans="3:4">
      <c r="C3434" s="7"/>
      <c r="D3434" s="7"/>
    </row>
    <row r="3435" spans="3:4">
      <c r="C3435" s="7"/>
      <c r="D3435" s="7"/>
    </row>
    <row r="3436" spans="3:4">
      <c r="C3436" s="7"/>
      <c r="D3436" s="7"/>
    </row>
    <row r="3437" spans="3:4">
      <c r="C3437" s="7"/>
      <c r="D3437" s="7"/>
    </row>
    <row r="3438" spans="3:4">
      <c r="C3438" s="7"/>
      <c r="D3438" s="7"/>
    </row>
    <row r="3439" spans="3:4">
      <c r="C3439" s="7"/>
      <c r="D3439" s="7"/>
    </row>
    <row r="3440" spans="3:4">
      <c r="C3440" s="7"/>
      <c r="D3440" s="7"/>
    </row>
    <row r="3441" spans="3:4">
      <c r="C3441" s="7"/>
      <c r="D3441" s="7"/>
    </row>
    <row r="3442" spans="3:4">
      <c r="C3442" s="7"/>
      <c r="D3442" s="7"/>
    </row>
    <row r="3443" spans="3:4">
      <c r="C3443" s="7"/>
      <c r="D3443" s="7"/>
    </row>
    <row r="3444" spans="3:4">
      <c r="C3444" s="7"/>
      <c r="D3444" s="7"/>
    </row>
    <row r="3445" spans="3:4">
      <c r="C3445" s="7"/>
      <c r="D3445" s="7"/>
    </row>
    <row r="3446" spans="3:4">
      <c r="C3446" s="7"/>
      <c r="D3446" s="7"/>
    </row>
    <row r="3447" spans="3:4">
      <c r="C3447" s="7"/>
      <c r="D3447" s="7"/>
    </row>
    <row r="3448" spans="3:4">
      <c r="C3448" s="7"/>
      <c r="D3448" s="7"/>
    </row>
    <row r="3449" spans="3:4">
      <c r="C3449" s="7"/>
      <c r="D3449" s="7"/>
    </row>
    <row r="3450" spans="3:4">
      <c r="C3450" s="7"/>
      <c r="D3450" s="7"/>
    </row>
    <row r="3451" spans="3:4">
      <c r="C3451" s="7"/>
      <c r="D3451" s="7"/>
    </row>
    <row r="3452" spans="3:4">
      <c r="C3452" s="7"/>
      <c r="D3452" s="7"/>
    </row>
    <row r="3453" spans="3:4">
      <c r="C3453" s="7"/>
      <c r="D3453" s="7"/>
    </row>
    <row r="3454" spans="3:4">
      <c r="C3454" s="7"/>
      <c r="D3454" s="7"/>
    </row>
    <row r="3455" spans="3:4">
      <c r="C3455" s="7"/>
      <c r="D3455" s="7"/>
    </row>
    <row r="3456" spans="3:4">
      <c r="C3456" s="7"/>
      <c r="D3456" s="7"/>
    </row>
    <row r="3457" spans="3:4">
      <c r="C3457" s="7"/>
      <c r="D3457" s="7"/>
    </row>
    <row r="3458" spans="3:4">
      <c r="C3458" s="7"/>
      <c r="D3458" s="7"/>
    </row>
    <row r="3459" spans="3:4">
      <c r="C3459" s="7"/>
      <c r="D3459" s="7"/>
    </row>
    <row r="3460" spans="3:4">
      <c r="C3460" s="7"/>
      <c r="D3460" s="7"/>
    </row>
    <row r="3461" spans="3:4">
      <c r="C3461" s="7"/>
      <c r="D3461" s="7"/>
    </row>
    <row r="3462" spans="3:4">
      <c r="C3462" s="7"/>
      <c r="D3462" s="7"/>
    </row>
    <row r="3463" spans="3:4">
      <c r="C3463" s="7"/>
      <c r="D3463" s="7"/>
    </row>
    <row r="3464" spans="3:4">
      <c r="C3464" s="7"/>
      <c r="D3464" s="7"/>
    </row>
    <row r="3465" spans="3:4">
      <c r="C3465" s="7"/>
      <c r="D3465" s="7"/>
    </row>
    <row r="3466" spans="3:4">
      <c r="C3466" s="7"/>
      <c r="D3466" s="7"/>
    </row>
    <row r="3467" spans="3:4">
      <c r="C3467" s="7"/>
      <c r="D3467" s="7"/>
    </row>
    <row r="3468" spans="3:4">
      <c r="C3468" s="7"/>
      <c r="D3468" s="7"/>
    </row>
    <row r="3469" spans="3:4">
      <c r="C3469" s="7"/>
      <c r="D3469" s="7"/>
    </row>
    <row r="3470" spans="3:4">
      <c r="C3470" s="7"/>
      <c r="D3470" s="7"/>
    </row>
    <row r="3471" spans="3:4">
      <c r="C3471" s="7"/>
      <c r="D3471" s="7"/>
    </row>
    <row r="3472" spans="3:4">
      <c r="C3472" s="7"/>
      <c r="D3472" s="7"/>
    </row>
    <row r="3473" spans="3:4">
      <c r="C3473" s="7"/>
      <c r="D3473" s="7"/>
    </row>
    <row r="3474" spans="3:4">
      <c r="C3474" s="7"/>
      <c r="D3474" s="7"/>
    </row>
    <row r="3475" spans="3:4">
      <c r="C3475" s="7"/>
      <c r="D3475" s="7"/>
    </row>
    <row r="3476" spans="3:4">
      <c r="C3476" s="7"/>
      <c r="D3476" s="7"/>
    </row>
    <row r="3477" spans="3:4">
      <c r="C3477" s="7"/>
      <c r="D3477" s="7"/>
    </row>
    <row r="3478" spans="3:4">
      <c r="C3478" s="7"/>
      <c r="D3478" s="7"/>
    </row>
    <row r="3479" spans="3:4">
      <c r="C3479" s="7"/>
      <c r="D3479" s="7"/>
    </row>
    <row r="3480" spans="3:4">
      <c r="C3480" s="7"/>
      <c r="D3480" s="7"/>
    </row>
    <row r="3481" spans="3:4">
      <c r="C3481" s="7"/>
      <c r="D3481" s="7"/>
    </row>
    <row r="3482" spans="3:4">
      <c r="C3482" s="7"/>
      <c r="D3482" s="7"/>
    </row>
    <row r="3483" spans="3:4">
      <c r="C3483" s="7"/>
      <c r="D3483" s="7"/>
    </row>
    <row r="3484" spans="3:4">
      <c r="C3484" s="7"/>
      <c r="D3484" s="7"/>
    </row>
    <row r="3485" spans="3:4">
      <c r="C3485" s="7"/>
      <c r="D3485" s="7"/>
    </row>
    <row r="3486" spans="3:4">
      <c r="C3486" s="7"/>
      <c r="D3486" s="7"/>
    </row>
    <row r="3487" spans="3:4">
      <c r="C3487" s="7"/>
      <c r="D3487" s="7"/>
    </row>
    <row r="3488" spans="3:4">
      <c r="C3488" s="7"/>
      <c r="D3488" s="7"/>
    </row>
    <row r="3489" spans="3:4">
      <c r="C3489" s="7"/>
      <c r="D3489" s="7"/>
    </row>
    <row r="3490" spans="3:4">
      <c r="C3490" s="7"/>
      <c r="D3490" s="7"/>
    </row>
    <row r="3491" spans="3:4">
      <c r="C3491" s="7"/>
      <c r="D3491" s="7"/>
    </row>
    <row r="3492" spans="3:4">
      <c r="C3492" s="7"/>
      <c r="D3492" s="7"/>
    </row>
    <row r="3493" spans="3:4">
      <c r="C3493" s="7"/>
      <c r="D3493" s="7"/>
    </row>
    <row r="3494" spans="3:4">
      <c r="C3494" s="7"/>
      <c r="D3494" s="7"/>
    </row>
    <row r="3495" spans="3:4">
      <c r="C3495" s="7"/>
      <c r="D3495" s="7"/>
    </row>
    <row r="3496" spans="3:4">
      <c r="C3496" s="7"/>
      <c r="D3496" s="7"/>
    </row>
    <row r="3497" spans="3:4">
      <c r="C3497" s="7"/>
      <c r="D3497" s="7"/>
    </row>
    <row r="3498" spans="3:4">
      <c r="C3498" s="7"/>
      <c r="D3498" s="7"/>
    </row>
    <row r="3499" spans="3:4">
      <c r="C3499" s="7"/>
      <c r="D3499" s="7"/>
    </row>
    <row r="3500" spans="3:4">
      <c r="C3500" s="7"/>
      <c r="D3500" s="7"/>
    </row>
    <row r="3501" spans="3:4">
      <c r="C3501" s="7"/>
      <c r="D3501" s="7"/>
    </row>
    <row r="3502" spans="3:4">
      <c r="C3502" s="7"/>
      <c r="D3502" s="7"/>
    </row>
    <row r="3503" spans="3:4">
      <c r="C3503" s="7"/>
      <c r="D3503" s="7"/>
    </row>
    <row r="3504" spans="3:4">
      <c r="C3504" s="7"/>
      <c r="D3504" s="7"/>
    </row>
    <row r="3505" spans="3:4">
      <c r="C3505" s="7"/>
      <c r="D3505" s="7"/>
    </row>
    <row r="3506" spans="3:4">
      <c r="C3506" s="7"/>
      <c r="D3506" s="7"/>
    </row>
    <row r="3507" spans="3:4">
      <c r="C3507" s="7"/>
      <c r="D3507" s="7"/>
    </row>
    <row r="3508" spans="3:4">
      <c r="C3508" s="7"/>
      <c r="D3508" s="7"/>
    </row>
    <row r="3509" spans="3:4">
      <c r="C3509" s="7"/>
      <c r="D3509" s="7"/>
    </row>
    <row r="3510" spans="3:4">
      <c r="C3510" s="7"/>
      <c r="D3510" s="7"/>
    </row>
    <row r="3511" spans="3:4">
      <c r="C3511" s="7"/>
      <c r="D3511" s="7"/>
    </row>
    <row r="3512" spans="3:4">
      <c r="C3512" s="7"/>
      <c r="D3512" s="7"/>
    </row>
    <row r="3513" spans="3:4">
      <c r="C3513" s="7"/>
      <c r="D3513" s="7"/>
    </row>
    <row r="3514" spans="3:4">
      <c r="C3514" s="7"/>
      <c r="D3514" s="7"/>
    </row>
    <row r="3515" spans="3:4">
      <c r="C3515" s="7"/>
      <c r="D3515" s="7"/>
    </row>
    <row r="3516" spans="3:4">
      <c r="C3516" s="7"/>
      <c r="D3516" s="7"/>
    </row>
    <row r="3517" spans="3:4">
      <c r="C3517" s="7"/>
      <c r="D3517" s="7"/>
    </row>
    <row r="3518" spans="3:4">
      <c r="C3518" s="7"/>
      <c r="D3518" s="7"/>
    </row>
    <row r="3519" spans="3:4">
      <c r="C3519" s="7"/>
      <c r="D3519" s="7"/>
    </row>
    <row r="3520" spans="3:4">
      <c r="C3520" s="7"/>
      <c r="D3520" s="7"/>
    </row>
    <row r="3521" spans="3:4">
      <c r="C3521" s="7"/>
      <c r="D3521" s="7"/>
    </row>
    <row r="3522" spans="3:4">
      <c r="C3522" s="7"/>
      <c r="D3522" s="7"/>
    </row>
    <row r="3523" spans="3:4">
      <c r="C3523" s="7"/>
      <c r="D3523" s="7"/>
    </row>
    <row r="3524" spans="3:4">
      <c r="C3524" s="7"/>
      <c r="D3524" s="7"/>
    </row>
    <row r="3525" spans="3:4">
      <c r="C3525" s="7"/>
      <c r="D3525" s="7"/>
    </row>
    <row r="3526" spans="3:4">
      <c r="C3526" s="7"/>
      <c r="D3526" s="7"/>
    </row>
    <row r="3527" spans="3:4">
      <c r="C3527" s="7"/>
      <c r="D3527" s="7"/>
    </row>
    <row r="3528" spans="3:4">
      <c r="C3528" s="7"/>
      <c r="D3528" s="7"/>
    </row>
    <row r="3529" spans="3:4">
      <c r="C3529" s="7"/>
      <c r="D3529" s="7"/>
    </row>
    <row r="3530" spans="3:4">
      <c r="C3530" s="7"/>
      <c r="D3530" s="7"/>
    </row>
    <row r="3531" spans="3:4">
      <c r="C3531" s="7"/>
      <c r="D3531" s="7"/>
    </row>
    <row r="3532" spans="3:4">
      <c r="C3532" s="7"/>
      <c r="D3532" s="7"/>
    </row>
    <row r="3533" spans="3:4">
      <c r="C3533" s="7"/>
      <c r="D3533" s="7"/>
    </row>
    <row r="3534" spans="3:4">
      <c r="C3534" s="7"/>
      <c r="D3534" s="7"/>
    </row>
    <row r="3535" spans="3:4">
      <c r="C3535" s="7"/>
      <c r="D3535" s="7"/>
    </row>
    <row r="3536" spans="3:4">
      <c r="C3536" s="7"/>
      <c r="D3536" s="7"/>
    </row>
    <row r="3537" spans="3:4">
      <c r="C3537" s="7"/>
      <c r="D3537" s="7"/>
    </row>
    <row r="3538" spans="3:4">
      <c r="C3538" s="7"/>
      <c r="D3538" s="7"/>
    </row>
    <row r="3539" spans="3:4">
      <c r="C3539" s="7"/>
      <c r="D3539" s="7"/>
    </row>
    <row r="3540" spans="3:4">
      <c r="C3540" s="7"/>
      <c r="D3540" s="7"/>
    </row>
    <row r="3541" spans="3:4">
      <c r="C3541" s="7"/>
      <c r="D3541" s="7"/>
    </row>
    <row r="3542" spans="3:4">
      <c r="C3542" s="7"/>
      <c r="D3542" s="7"/>
    </row>
    <row r="3543" spans="3:4">
      <c r="C3543" s="7"/>
      <c r="D3543" s="7"/>
    </row>
    <row r="3544" spans="3:4">
      <c r="C3544" s="7"/>
      <c r="D3544" s="7"/>
    </row>
    <row r="3545" spans="3:4">
      <c r="C3545" s="7"/>
      <c r="D3545" s="7"/>
    </row>
    <row r="3546" spans="3:4">
      <c r="C3546" s="7"/>
      <c r="D3546" s="7"/>
    </row>
    <row r="3547" spans="3:4">
      <c r="C3547" s="7"/>
      <c r="D3547" s="7"/>
    </row>
    <row r="3548" spans="3:4">
      <c r="C3548" s="7"/>
      <c r="D3548" s="7"/>
    </row>
    <row r="3549" spans="3:4">
      <c r="C3549" s="7"/>
      <c r="D3549" s="7"/>
    </row>
    <row r="3550" spans="3:4">
      <c r="C3550" s="7"/>
      <c r="D3550" s="7"/>
    </row>
    <row r="3551" spans="3:4">
      <c r="C3551" s="7"/>
      <c r="D3551" s="7"/>
    </row>
    <row r="3552" spans="3:4">
      <c r="C3552" s="7"/>
      <c r="D3552" s="7"/>
    </row>
    <row r="3553" spans="3:4">
      <c r="C3553" s="7"/>
      <c r="D3553" s="7"/>
    </row>
    <row r="3554" spans="3:4">
      <c r="C3554" s="7"/>
      <c r="D3554" s="7"/>
    </row>
    <row r="3555" spans="3:4">
      <c r="C3555" s="7"/>
      <c r="D3555" s="7"/>
    </row>
    <row r="3556" spans="3:4">
      <c r="C3556" s="7"/>
      <c r="D3556" s="7"/>
    </row>
    <row r="3557" spans="3:4">
      <c r="C3557" s="7"/>
      <c r="D3557" s="7"/>
    </row>
    <row r="3558" spans="3:4">
      <c r="C3558" s="7"/>
      <c r="D3558" s="7"/>
    </row>
    <row r="3559" spans="3:4">
      <c r="C3559" s="7"/>
      <c r="D3559" s="7"/>
    </row>
    <row r="3560" spans="3:4">
      <c r="C3560" s="7"/>
      <c r="D3560" s="7"/>
    </row>
    <row r="3561" spans="3:4">
      <c r="C3561" s="7"/>
      <c r="D3561" s="7"/>
    </row>
    <row r="3562" spans="3:4">
      <c r="C3562" s="7"/>
      <c r="D3562" s="7"/>
    </row>
    <row r="3563" spans="3:4">
      <c r="C3563" s="7"/>
      <c r="D3563" s="7"/>
    </row>
    <row r="3564" spans="3:4">
      <c r="C3564" s="7"/>
      <c r="D3564" s="7"/>
    </row>
    <row r="3565" spans="3:4">
      <c r="C3565" s="7"/>
      <c r="D3565" s="7"/>
    </row>
    <row r="3566" spans="3:4">
      <c r="C3566" s="7"/>
      <c r="D3566" s="7"/>
    </row>
    <row r="3567" spans="3:4">
      <c r="C3567" s="7"/>
      <c r="D3567" s="7"/>
    </row>
    <row r="3568" spans="3:4">
      <c r="C3568" s="7"/>
      <c r="D3568" s="7"/>
    </row>
    <row r="3569" spans="3:4">
      <c r="C3569" s="7"/>
      <c r="D3569" s="7"/>
    </row>
    <row r="3570" spans="3:4">
      <c r="C3570" s="7"/>
      <c r="D3570" s="7"/>
    </row>
    <row r="3571" spans="3:4">
      <c r="C3571" s="7"/>
      <c r="D3571" s="7"/>
    </row>
    <row r="3572" spans="3:4">
      <c r="C3572" s="7"/>
      <c r="D3572" s="7"/>
    </row>
    <row r="3573" spans="3:4">
      <c r="C3573" s="7"/>
      <c r="D3573" s="7"/>
    </row>
    <row r="3574" spans="3:4">
      <c r="C3574" s="7"/>
      <c r="D3574" s="7"/>
    </row>
    <row r="3575" spans="3:4">
      <c r="C3575" s="7"/>
      <c r="D3575" s="7"/>
    </row>
    <row r="3576" spans="3:4">
      <c r="C3576" s="7"/>
      <c r="D3576" s="7"/>
    </row>
    <row r="3577" spans="3:4">
      <c r="C3577" s="7"/>
      <c r="D3577" s="7"/>
    </row>
    <row r="3578" spans="3:4">
      <c r="C3578" s="7"/>
      <c r="D3578" s="7"/>
    </row>
    <row r="3579" spans="3:4">
      <c r="C3579" s="7"/>
      <c r="D3579" s="7"/>
    </row>
    <row r="3580" spans="3:4">
      <c r="C3580" s="7"/>
      <c r="D3580" s="7"/>
    </row>
    <row r="3581" spans="3:4">
      <c r="C3581" s="7"/>
      <c r="D3581" s="7"/>
    </row>
    <row r="3582" spans="3:4">
      <c r="C3582" s="7"/>
      <c r="D3582" s="7"/>
    </row>
    <row r="3583" spans="3:4">
      <c r="C3583" s="7"/>
      <c r="D3583" s="7"/>
    </row>
    <row r="3584" spans="3:4">
      <c r="C3584" s="7"/>
      <c r="D3584" s="7"/>
    </row>
    <row r="3585" spans="3:4">
      <c r="C3585" s="7"/>
      <c r="D3585" s="7"/>
    </row>
    <row r="3586" spans="3:4">
      <c r="C3586" s="7"/>
      <c r="D3586" s="7"/>
    </row>
    <row r="3587" spans="3:4">
      <c r="C3587" s="7"/>
      <c r="D3587" s="7"/>
    </row>
    <row r="3588" spans="3:4">
      <c r="C3588" s="7"/>
      <c r="D3588" s="7"/>
    </row>
    <row r="3589" spans="3:4">
      <c r="C3589" s="7"/>
      <c r="D3589" s="7"/>
    </row>
    <row r="3590" spans="3:4">
      <c r="C3590" s="7"/>
      <c r="D3590" s="7"/>
    </row>
    <row r="3591" spans="3:4">
      <c r="C3591" s="7"/>
      <c r="D3591" s="7"/>
    </row>
    <row r="3592" spans="3:4">
      <c r="C3592" s="7"/>
      <c r="D3592" s="7"/>
    </row>
    <row r="3593" spans="3:4">
      <c r="C3593" s="7"/>
      <c r="D3593" s="7"/>
    </row>
    <row r="3594" spans="3:4">
      <c r="C3594" s="7"/>
      <c r="D3594" s="7"/>
    </row>
    <row r="3595" spans="3:4">
      <c r="C3595" s="7"/>
      <c r="D3595" s="7"/>
    </row>
    <row r="3596" spans="3:4">
      <c r="C3596" s="7"/>
      <c r="D3596" s="7"/>
    </row>
    <row r="3597" spans="3:4">
      <c r="C3597" s="7"/>
      <c r="D3597" s="7"/>
    </row>
    <row r="3598" spans="3:4">
      <c r="C3598" s="7"/>
      <c r="D3598" s="7"/>
    </row>
    <row r="3599" spans="3:4">
      <c r="C3599" s="7"/>
      <c r="D3599" s="7"/>
    </row>
    <row r="3600" spans="3:4">
      <c r="C3600" s="7"/>
      <c r="D3600" s="7"/>
    </row>
    <row r="3601" spans="3:4">
      <c r="C3601" s="7"/>
      <c r="D3601" s="7"/>
    </row>
    <row r="3602" spans="3:4">
      <c r="C3602" s="7"/>
      <c r="D3602" s="7"/>
    </row>
    <row r="3603" spans="3:4">
      <c r="C3603" s="7"/>
      <c r="D3603" s="7"/>
    </row>
    <row r="3604" spans="3:4">
      <c r="C3604" s="7"/>
      <c r="D3604" s="7"/>
    </row>
    <row r="3605" spans="3:4">
      <c r="C3605" s="7"/>
      <c r="D3605" s="7"/>
    </row>
    <row r="3606" spans="3:4">
      <c r="C3606" s="7"/>
      <c r="D3606" s="7"/>
    </row>
    <row r="3607" spans="3:4">
      <c r="C3607" s="7"/>
      <c r="D3607" s="7"/>
    </row>
    <row r="3608" spans="3:4">
      <c r="C3608" s="7"/>
      <c r="D3608" s="7"/>
    </row>
    <row r="3609" spans="3:4">
      <c r="C3609" s="7"/>
      <c r="D3609" s="7"/>
    </row>
    <row r="3610" spans="3:4">
      <c r="C3610" s="7"/>
      <c r="D3610" s="7"/>
    </row>
    <row r="3611" spans="3:4">
      <c r="C3611" s="7"/>
      <c r="D3611" s="7"/>
    </row>
    <row r="3612" spans="3:4">
      <c r="C3612" s="7"/>
      <c r="D3612" s="7"/>
    </row>
    <row r="3613" spans="3:4">
      <c r="C3613" s="7"/>
      <c r="D3613" s="7"/>
    </row>
    <row r="3614" spans="3:4">
      <c r="C3614" s="7"/>
      <c r="D3614" s="7"/>
    </row>
    <row r="3615" spans="3:4">
      <c r="C3615" s="7"/>
      <c r="D3615" s="7"/>
    </row>
    <row r="3616" spans="3:4">
      <c r="C3616" s="7"/>
      <c r="D3616" s="7"/>
    </row>
    <row r="3617" spans="3:4">
      <c r="C3617" s="7"/>
      <c r="D3617" s="7"/>
    </row>
    <row r="3618" spans="3:4">
      <c r="C3618" s="7"/>
      <c r="D3618" s="7"/>
    </row>
    <row r="3619" spans="3:4">
      <c r="C3619" s="7"/>
      <c r="D3619" s="7"/>
    </row>
    <row r="3620" spans="3:4">
      <c r="C3620" s="7"/>
      <c r="D3620" s="7"/>
    </row>
    <row r="3621" spans="3:4">
      <c r="C3621" s="7"/>
      <c r="D3621" s="7"/>
    </row>
    <row r="3622" spans="3:4">
      <c r="C3622" s="7"/>
      <c r="D3622" s="7"/>
    </row>
    <row r="3623" spans="3:4">
      <c r="C3623" s="7"/>
      <c r="D3623" s="7"/>
    </row>
    <row r="3624" spans="3:4">
      <c r="C3624" s="7"/>
      <c r="D3624" s="7"/>
    </row>
    <row r="3625" spans="3:4">
      <c r="C3625" s="7"/>
      <c r="D3625" s="7"/>
    </row>
    <row r="3626" spans="3:4">
      <c r="C3626" s="7"/>
      <c r="D3626" s="7"/>
    </row>
    <row r="3627" spans="3:4">
      <c r="C3627" s="7"/>
      <c r="D3627" s="7"/>
    </row>
    <row r="3628" spans="3:4">
      <c r="C3628" s="7"/>
      <c r="D3628" s="7"/>
    </row>
    <row r="3629" spans="3:4">
      <c r="C3629" s="7"/>
      <c r="D3629" s="7"/>
    </row>
    <row r="3630" spans="3:4">
      <c r="C3630" s="7"/>
      <c r="D3630" s="7"/>
    </row>
    <row r="3631" spans="3:4">
      <c r="C3631" s="7"/>
      <c r="D3631" s="7"/>
    </row>
    <row r="3632" spans="3:4">
      <c r="C3632" s="7"/>
      <c r="D3632" s="7"/>
    </row>
    <row r="3633" spans="3:4">
      <c r="C3633" s="7"/>
      <c r="D3633" s="7"/>
    </row>
    <row r="3634" spans="3:4">
      <c r="C3634" s="7"/>
      <c r="D3634" s="7"/>
    </row>
    <row r="3635" spans="3:4">
      <c r="C3635" s="7"/>
      <c r="D3635" s="7"/>
    </row>
    <row r="3636" spans="3:4">
      <c r="C3636" s="7"/>
      <c r="D3636" s="7"/>
    </row>
    <row r="3637" spans="3:4">
      <c r="C3637" s="7"/>
      <c r="D3637" s="7"/>
    </row>
    <row r="3638" spans="3:4">
      <c r="C3638" s="7"/>
      <c r="D3638" s="7"/>
    </row>
    <row r="3639" spans="3:4">
      <c r="C3639" s="7"/>
      <c r="D3639" s="7"/>
    </row>
    <row r="3640" spans="3:4">
      <c r="C3640" s="7"/>
      <c r="D3640" s="7"/>
    </row>
    <row r="3641" spans="3:4">
      <c r="C3641" s="7"/>
      <c r="D3641" s="7"/>
    </row>
    <row r="3642" spans="3:4">
      <c r="C3642" s="7"/>
      <c r="D3642" s="7"/>
    </row>
    <row r="3643" spans="3:4">
      <c r="C3643" s="7"/>
      <c r="D3643" s="7"/>
    </row>
    <row r="3644" spans="3:4">
      <c r="C3644" s="7"/>
      <c r="D3644" s="7"/>
    </row>
    <row r="3645" spans="3:4">
      <c r="C3645" s="7"/>
      <c r="D3645" s="7"/>
    </row>
    <row r="3646" spans="3:4">
      <c r="C3646" s="7"/>
      <c r="D3646" s="7"/>
    </row>
    <row r="3647" spans="3:4">
      <c r="C3647" s="7"/>
      <c r="D3647" s="7"/>
    </row>
    <row r="3648" spans="3:4">
      <c r="C3648" s="7"/>
      <c r="D3648" s="7"/>
    </row>
    <row r="3649" spans="3:4">
      <c r="C3649" s="7"/>
      <c r="D3649" s="7"/>
    </row>
    <row r="3650" spans="3:4">
      <c r="C3650" s="7"/>
      <c r="D3650" s="7"/>
    </row>
    <row r="3651" spans="3:4">
      <c r="C3651" s="7"/>
      <c r="D3651" s="7"/>
    </row>
    <row r="3652" spans="3:4">
      <c r="C3652" s="7"/>
      <c r="D3652" s="7"/>
    </row>
    <row r="3653" spans="3:4">
      <c r="C3653" s="7"/>
      <c r="D3653" s="7"/>
    </row>
    <row r="3654" spans="3:4">
      <c r="C3654" s="7"/>
      <c r="D3654" s="7"/>
    </row>
    <row r="3655" spans="3:4">
      <c r="C3655" s="7"/>
      <c r="D3655" s="7"/>
    </row>
    <row r="3656" spans="3:4">
      <c r="C3656" s="7"/>
      <c r="D3656" s="7"/>
    </row>
    <row r="3657" spans="3:4">
      <c r="C3657" s="7"/>
      <c r="D3657" s="7"/>
    </row>
    <row r="3658" spans="3:4">
      <c r="C3658" s="7"/>
      <c r="D3658" s="7"/>
    </row>
    <row r="3659" spans="3:4">
      <c r="C3659" s="7"/>
      <c r="D3659" s="7"/>
    </row>
    <row r="3660" spans="3:4">
      <c r="C3660" s="7"/>
      <c r="D3660" s="7"/>
    </row>
    <row r="3661" spans="3:4">
      <c r="C3661" s="7"/>
      <c r="D3661" s="7"/>
    </row>
    <row r="3662" spans="3:4">
      <c r="C3662" s="7"/>
      <c r="D3662" s="7"/>
    </row>
    <row r="3663" spans="3:4">
      <c r="C3663" s="7"/>
      <c r="D3663" s="7"/>
    </row>
    <row r="3664" spans="3:4">
      <c r="C3664" s="7"/>
      <c r="D3664" s="7"/>
    </row>
    <row r="3665" spans="3:4">
      <c r="C3665" s="7"/>
      <c r="D3665" s="7"/>
    </row>
    <row r="3666" spans="3:4">
      <c r="C3666" s="7"/>
      <c r="D3666" s="7"/>
    </row>
    <row r="3667" spans="3:4">
      <c r="C3667" s="7"/>
      <c r="D3667" s="7"/>
    </row>
    <row r="3668" spans="3:4">
      <c r="C3668" s="7"/>
      <c r="D3668" s="7"/>
    </row>
    <row r="3669" spans="3:4">
      <c r="C3669" s="7"/>
      <c r="D3669" s="7"/>
    </row>
    <row r="3670" spans="3:4">
      <c r="C3670" s="7"/>
      <c r="D3670" s="7"/>
    </row>
    <row r="3671" spans="3:4">
      <c r="C3671" s="7"/>
      <c r="D3671" s="7"/>
    </row>
    <row r="3672" spans="3:4">
      <c r="C3672" s="7"/>
      <c r="D3672" s="7"/>
    </row>
    <row r="3673" spans="3:4">
      <c r="C3673" s="7"/>
      <c r="D3673" s="7"/>
    </row>
    <row r="3674" spans="3:4">
      <c r="C3674" s="7"/>
      <c r="D3674" s="7"/>
    </row>
    <row r="3675" spans="3:4">
      <c r="C3675" s="7"/>
      <c r="D3675" s="7"/>
    </row>
    <row r="3676" spans="3:4">
      <c r="C3676" s="7"/>
      <c r="D3676" s="7"/>
    </row>
    <row r="3677" spans="3:4">
      <c r="C3677" s="7"/>
      <c r="D3677" s="7"/>
    </row>
    <row r="3678" spans="3:4">
      <c r="C3678" s="7"/>
      <c r="D3678" s="7"/>
    </row>
    <row r="3679" spans="3:4">
      <c r="C3679" s="7"/>
      <c r="D3679" s="7"/>
    </row>
    <row r="3680" spans="3:4">
      <c r="C3680" s="7"/>
      <c r="D3680" s="7"/>
    </row>
    <row r="3681" spans="3:4">
      <c r="C3681" s="7"/>
      <c r="D3681" s="7"/>
    </row>
    <row r="3682" spans="3:4">
      <c r="C3682" s="7"/>
      <c r="D3682" s="7"/>
    </row>
    <row r="3683" spans="3:4">
      <c r="C3683" s="7"/>
      <c r="D3683" s="7"/>
    </row>
    <row r="3684" spans="3:4">
      <c r="C3684" s="7"/>
      <c r="D3684" s="7"/>
    </row>
    <row r="3685" spans="3:4">
      <c r="C3685" s="7"/>
      <c r="D3685" s="7"/>
    </row>
    <row r="3686" spans="3:4">
      <c r="C3686" s="7"/>
      <c r="D3686" s="7"/>
    </row>
    <row r="3687" spans="3:4">
      <c r="C3687" s="7"/>
      <c r="D3687" s="7"/>
    </row>
    <row r="3688" spans="3:4">
      <c r="C3688" s="7"/>
      <c r="D3688" s="7"/>
    </row>
    <row r="3689" spans="3:4">
      <c r="C3689" s="7"/>
      <c r="D3689" s="7"/>
    </row>
    <row r="3690" spans="3:4">
      <c r="C3690" s="7"/>
      <c r="D3690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4"/>
  <sheetViews>
    <sheetView topLeftCell="A37" workbookViewId="0">
      <selection activeCell="A55" sqref="A55:C77"/>
    </sheetView>
  </sheetViews>
  <sheetFormatPr defaultRowHeight="12.75"/>
  <cols>
    <col min="1" max="1" width="19.7109375" style="7" customWidth="1"/>
    <col min="2" max="2" width="4.42578125" style="14" customWidth="1"/>
    <col min="3" max="3" width="12.7109375" style="7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7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25" t="s">
        <v>84</v>
      </c>
      <c r="I1" s="26" t="s">
        <v>85</v>
      </c>
      <c r="J1" s="27" t="s">
        <v>86</v>
      </c>
    </row>
    <row r="2" spans="1:16">
      <c r="I2" s="28" t="s">
        <v>87</v>
      </c>
      <c r="J2" s="29" t="s">
        <v>88</v>
      </c>
    </row>
    <row r="3" spans="1:16">
      <c r="A3" s="30" t="s">
        <v>89</v>
      </c>
      <c r="I3" s="28" t="s">
        <v>90</v>
      </c>
      <c r="J3" s="29" t="s">
        <v>91</v>
      </c>
    </row>
    <row r="4" spans="1:16">
      <c r="I4" s="28" t="s">
        <v>92</v>
      </c>
      <c r="J4" s="29" t="s">
        <v>91</v>
      </c>
    </row>
    <row r="5" spans="1:16" ht="13.5" thickBot="1">
      <c r="I5" s="31" t="s">
        <v>93</v>
      </c>
      <c r="J5" s="32" t="s">
        <v>94</v>
      </c>
    </row>
    <row r="10" spans="1:16" ht="13.5" thickBot="1"/>
    <row r="11" spans="1:16" ht="12.75" customHeight="1" thickBot="1">
      <c r="A11" s="7" t="str">
        <f t="shared" ref="A11:A42" si="0">P11</f>
        <v> BBS 51 </v>
      </c>
      <c r="B11" s="6" t="str">
        <f t="shared" ref="B11:B42" si="1">IF(H11=INT(H11),"I","II")</f>
        <v>I</v>
      </c>
      <c r="C11" s="7">
        <f t="shared" ref="C11:C42" si="2">1*G11</f>
        <v>44513.303999999996</v>
      </c>
      <c r="D11" s="14" t="str">
        <f t="shared" ref="D11:D42" si="3">VLOOKUP(F11,I$1:J$5,2,FALSE)</f>
        <v>vis</v>
      </c>
      <c r="E11" s="33">
        <f>VLOOKUP(C11,Active!C$21:E$973,3,FALSE)</f>
        <v>-599.0041795292442</v>
      </c>
      <c r="F11" s="6" t="s">
        <v>93</v>
      </c>
      <c r="G11" s="14" t="str">
        <f t="shared" ref="G11:G42" si="4">MID(I11,3,LEN(I11)-3)</f>
        <v>44513.304</v>
      </c>
      <c r="H11" s="7">
        <f t="shared" ref="H11:H42" si="5">1*K11</f>
        <v>-599</v>
      </c>
      <c r="I11" s="34" t="s">
        <v>114</v>
      </c>
      <c r="J11" s="35" t="s">
        <v>115</v>
      </c>
      <c r="K11" s="34">
        <v>-599</v>
      </c>
      <c r="L11" s="34" t="s">
        <v>116</v>
      </c>
      <c r="M11" s="35" t="s">
        <v>98</v>
      </c>
      <c r="N11" s="35"/>
      <c r="O11" s="36" t="s">
        <v>117</v>
      </c>
      <c r="P11" s="36" t="s">
        <v>118</v>
      </c>
    </row>
    <row r="12" spans="1:16" ht="12.75" customHeight="1" thickBot="1">
      <c r="A12" s="7" t="str">
        <f t="shared" si="0"/>
        <v> BBS 54 </v>
      </c>
      <c r="B12" s="6" t="str">
        <f t="shared" si="1"/>
        <v>I</v>
      </c>
      <c r="C12" s="7">
        <f t="shared" si="2"/>
        <v>44731.578999999998</v>
      </c>
      <c r="D12" s="14" t="str">
        <f t="shared" si="3"/>
        <v>vis</v>
      </c>
      <c r="E12" s="33">
        <f>VLOOKUP(C12,Active!C$21:E$973,3,FALSE)</f>
        <v>-507.00269250028367</v>
      </c>
      <c r="F12" s="6" t="s">
        <v>93</v>
      </c>
      <c r="G12" s="14" t="str">
        <f t="shared" si="4"/>
        <v>44731.579</v>
      </c>
      <c r="H12" s="7">
        <f t="shared" si="5"/>
        <v>-507</v>
      </c>
      <c r="I12" s="34" t="s">
        <v>119</v>
      </c>
      <c r="J12" s="35" t="s">
        <v>120</v>
      </c>
      <c r="K12" s="34">
        <v>-507</v>
      </c>
      <c r="L12" s="34" t="s">
        <v>121</v>
      </c>
      <c r="M12" s="35" t="s">
        <v>98</v>
      </c>
      <c r="N12" s="35"/>
      <c r="O12" s="36" t="s">
        <v>117</v>
      </c>
      <c r="P12" s="36" t="s">
        <v>122</v>
      </c>
    </row>
    <row r="13" spans="1:16" ht="12.75" customHeight="1" thickBot="1">
      <c r="A13" s="7" t="str">
        <f t="shared" si="0"/>
        <v> BBS 56 </v>
      </c>
      <c r="B13" s="6" t="str">
        <f t="shared" si="1"/>
        <v>I</v>
      </c>
      <c r="C13" s="7">
        <f t="shared" si="2"/>
        <v>44871.548000000003</v>
      </c>
      <c r="D13" s="14" t="str">
        <f t="shared" si="3"/>
        <v>vis</v>
      </c>
      <c r="E13" s="33">
        <f>VLOOKUP(C13,Active!C$21:E$973,3,FALSE)</f>
        <v>-448.00667308460658</v>
      </c>
      <c r="F13" s="6" t="s">
        <v>93</v>
      </c>
      <c r="G13" s="14" t="str">
        <f t="shared" si="4"/>
        <v>44871.548</v>
      </c>
      <c r="H13" s="7">
        <f t="shared" si="5"/>
        <v>-448</v>
      </c>
      <c r="I13" s="34" t="s">
        <v>127</v>
      </c>
      <c r="J13" s="35" t="s">
        <v>128</v>
      </c>
      <c r="K13" s="34">
        <v>-448</v>
      </c>
      <c r="L13" s="34" t="s">
        <v>129</v>
      </c>
      <c r="M13" s="35" t="s">
        <v>98</v>
      </c>
      <c r="N13" s="35"/>
      <c r="O13" s="36" t="s">
        <v>117</v>
      </c>
      <c r="P13" s="36" t="s">
        <v>130</v>
      </c>
    </row>
    <row r="14" spans="1:16" ht="12.75" customHeight="1" thickBot="1">
      <c r="A14" s="7" t="str">
        <f t="shared" si="0"/>
        <v> BBS 57 </v>
      </c>
      <c r="B14" s="6" t="str">
        <f t="shared" si="1"/>
        <v>I</v>
      </c>
      <c r="C14" s="7">
        <f t="shared" si="2"/>
        <v>44883.427000000003</v>
      </c>
      <c r="D14" s="14" t="str">
        <f t="shared" si="3"/>
        <v>vis</v>
      </c>
      <c r="E14" s="33">
        <f>VLOOKUP(C14,Active!C$21:E$973,3,FALSE)</f>
        <v>-442.99975216183901</v>
      </c>
      <c r="F14" s="6" t="s">
        <v>93</v>
      </c>
      <c r="G14" s="14" t="str">
        <f t="shared" si="4"/>
        <v>44883.427</v>
      </c>
      <c r="H14" s="7">
        <f t="shared" si="5"/>
        <v>-443</v>
      </c>
      <c r="I14" s="34" t="s">
        <v>131</v>
      </c>
      <c r="J14" s="35" t="s">
        <v>132</v>
      </c>
      <c r="K14" s="34">
        <v>-443</v>
      </c>
      <c r="L14" s="34" t="s">
        <v>133</v>
      </c>
      <c r="M14" s="35" t="s">
        <v>98</v>
      </c>
      <c r="N14" s="35"/>
      <c r="O14" s="36" t="s">
        <v>117</v>
      </c>
      <c r="P14" s="36" t="s">
        <v>134</v>
      </c>
    </row>
    <row r="15" spans="1:16" ht="12.75" customHeight="1" thickBot="1">
      <c r="A15" s="7" t="str">
        <f t="shared" si="0"/>
        <v> BBS 57 </v>
      </c>
      <c r="B15" s="6" t="str">
        <f t="shared" si="1"/>
        <v>I</v>
      </c>
      <c r="C15" s="7">
        <f t="shared" si="2"/>
        <v>44902.406000000003</v>
      </c>
      <c r="D15" s="14" t="str">
        <f t="shared" si="3"/>
        <v>vis</v>
      </c>
      <c r="E15" s="33">
        <f>VLOOKUP(C15,Active!C$21:E$973,3,FALSE)</f>
        <v>-435.00022760647272</v>
      </c>
      <c r="F15" s="6" t="s">
        <v>93</v>
      </c>
      <c r="G15" s="14" t="str">
        <f t="shared" si="4"/>
        <v>44902.406</v>
      </c>
      <c r="H15" s="7">
        <f t="shared" si="5"/>
        <v>-435</v>
      </c>
      <c r="I15" s="34" t="s">
        <v>135</v>
      </c>
      <c r="J15" s="35" t="s">
        <v>136</v>
      </c>
      <c r="K15" s="34">
        <v>-435</v>
      </c>
      <c r="L15" s="34" t="s">
        <v>137</v>
      </c>
      <c r="M15" s="35" t="s">
        <v>98</v>
      </c>
      <c r="N15" s="35"/>
      <c r="O15" s="36" t="s">
        <v>117</v>
      </c>
      <c r="P15" s="36" t="s">
        <v>134</v>
      </c>
    </row>
    <row r="16" spans="1:16" ht="12.75" customHeight="1" thickBot="1">
      <c r="A16" s="7" t="str">
        <f t="shared" si="0"/>
        <v> BBS 61 </v>
      </c>
      <c r="B16" s="6" t="str">
        <f t="shared" si="1"/>
        <v>I</v>
      </c>
      <c r="C16" s="7">
        <f t="shared" si="2"/>
        <v>45151.521999999997</v>
      </c>
      <c r="D16" s="14" t="str">
        <f t="shared" si="3"/>
        <v>vis</v>
      </c>
      <c r="E16" s="33">
        <f>VLOOKUP(C16,Active!C$21:E$973,3,FALSE)</f>
        <v>-329.99946048836074</v>
      </c>
      <c r="F16" s="6" t="s">
        <v>93</v>
      </c>
      <c r="G16" s="14" t="str">
        <f t="shared" si="4"/>
        <v>45151.522</v>
      </c>
      <c r="H16" s="7">
        <f t="shared" si="5"/>
        <v>-330</v>
      </c>
      <c r="I16" s="34" t="s">
        <v>142</v>
      </c>
      <c r="J16" s="35" t="s">
        <v>143</v>
      </c>
      <c r="K16" s="34">
        <v>-330</v>
      </c>
      <c r="L16" s="34" t="s">
        <v>133</v>
      </c>
      <c r="M16" s="35" t="s">
        <v>98</v>
      </c>
      <c r="N16" s="35"/>
      <c r="O16" s="36" t="s">
        <v>117</v>
      </c>
      <c r="P16" s="36" t="s">
        <v>144</v>
      </c>
    </row>
    <row r="17" spans="1:16" ht="12.75" customHeight="1" thickBot="1">
      <c r="A17" s="7" t="str">
        <f t="shared" si="0"/>
        <v> BBS 62 </v>
      </c>
      <c r="B17" s="6" t="str">
        <f t="shared" si="1"/>
        <v>I</v>
      </c>
      <c r="C17" s="7">
        <f t="shared" si="2"/>
        <v>45208.463000000003</v>
      </c>
      <c r="D17" s="14" t="str">
        <f t="shared" si="3"/>
        <v>vis</v>
      </c>
      <c r="E17" s="33">
        <f>VLOOKUP(C17,Active!C$21:E$973,3,FALSE)</f>
        <v>-305.99920084838101</v>
      </c>
      <c r="F17" s="6" t="s">
        <v>93</v>
      </c>
      <c r="G17" s="14" t="str">
        <f t="shared" si="4"/>
        <v>45208.463</v>
      </c>
      <c r="H17" s="7">
        <f t="shared" si="5"/>
        <v>-306</v>
      </c>
      <c r="I17" s="34" t="s">
        <v>145</v>
      </c>
      <c r="J17" s="35" t="s">
        <v>146</v>
      </c>
      <c r="K17" s="34">
        <v>-306</v>
      </c>
      <c r="L17" s="34" t="s">
        <v>147</v>
      </c>
      <c r="M17" s="35" t="s">
        <v>98</v>
      </c>
      <c r="N17" s="35"/>
      <c r="O17" s="36" t="s">
        <v>117</v>
      </c>
      <c r="P17" s="36" t="s">
        <v>148</v>
      </c>
    </row>
    <row r="18" spans="1:16" ht="12.75" customHeight="1" thickBot="1">
      <c r="A18" s="7" t="str">
        <f t="shared" si="0"/>
        <v> BBS 62 </v>
      </c>
      <c r="B18" s="6" t="str">
        <f t="shared" si="1"/>
        <v>I</v>
      </c>
      <c r="C18" s="7">
        <f t="shared" si="2"/>
        <v>45208.464999999997</v>
      </c>
      <c r="D18" s="14" t="str">
        <f t="shared" si="3"/>
        <v>vis</v>
      </c>
      <c r="E18" s="33">
        <f>VLOOKUP(C18,Active!C$21:E$973,3,FALSE)</f>
        <v>-305.99835786144513</v>
      </c>
      <c r="F18" s="6" t="s">
        <v>93</v>
      </c>
      <c r="G18" s="14" t="str">
        <f t="shared" si="4"/>
        <v>45208.465</v>
      </c>
      <c r="H18" s="7">
        <f t="shared" si="5"/>
        <v>-306</v>
      </c>
      <c r="I18" s="34" t="s">
        <v>149</v>
      </c>
      <c r="J18" s="35" t="s">
        <v>150</v>
      </c>
      <c r="K18" s="34">
        <v>-306</v>
      </c>
      <c r="L18" s="34" t="s">
        <v>151</v>
      </c>
      <c r="M18" s="35" t="s">
        <v>98</v>
      </c>
      <c r="N18" s="35"/>
      <c r="O18" s="36" t="s">
        <v>152</v>
      </c>
      <c r="P18" s="36" t="s">
        <v>148</v>
      </c>
    </row>
    <row r="19" spans="1:16" ht="12.75" customHeight="1" thickBot="1">
      <c r="A19" s="7" t="str">
        <f t="shared" si="0"/>
        <v> BBS 67 </v>
      </c>
      <c r="B19" s="6" t="str">
        <f t="shared" si="1"/>
        <v>I</v>
      </c>
      <c r="C19" s="7">
        <f t="shared" si="2"/>
        <v>45526.394</v>
      </c>
      <c r="D19" s="14" t="str">
        <f t="shared" si="3"/>
        <v>vis</v>
      </c>
      <c r="E19" s="33">
        <f>VLOOKUP(C19,Active!C$21:E$973,3,FALSE)</f>
        <v>-171.99336063487061</v>
      </c>
      <c r="F19" s="6" t="s">
        <v>93</v>
      </c>
      <c r="G19" s="14" t="str">
        <f t="shared" si="4"/>
        <v>45526.394</v>
      </c>
      <c r="H19" s="7">
        <f t="shared" si="5"/>
        <v>-172</v>
      </c>
      <c r="I19" s="34" t="s">
        <v>153</v>
      </c>
      <c r="J19" s="35" t="s">
        <v>154</v>
      </c>
      <c r="K19" s="34">
        <v>-172</v>
      </c>
      <c r="L19" s="34" t="s">
        <v>108</v>
      </c>
      <c r="M19" s="35" t="s">
        <v>98</v>
      </c>
      <c r="N19" s="35"/>
      <c r="O19" s="36" t="s">
        <v>117</v>
      </c>
      <c r="P19" s="36" t="s">
        <v>155</v>
      </c>
    </row>
    <row r="20" spans="1:16" ht="12.75" customHeight="1" thickBot="1">
      <c r="A20" s="7" t="str">
        <f t="shared" si="0"/>
        <v> BBS 68 </v>
      </c>
      <c r="B20" s="6" t="str">
        <f t="shared" si="1"/>
        <v>I</v>
      </c>
      <c r="C20" s="7">
        <f t="shared" si="2"/>
        <v>45559.597000000002</v>
      </c>
      <c r="D20" s="14" t="str">
        <f t="shared" si="3"/>
        <v>vis</v>
      </c>
      <c r="E20" s="33">
        <f>VLOOKUP(C20,Active!C$21:E$973,3,FALSE)</f>
        <v>-157.99851297103976</v>
      </c>
      <c r="F20" s="6" t="s">
        <v>93</v>
      </c>
      <c r="G20" s="14" t="str">
        <f t="shared" si="4"/>
        <v>45559.597</v>
      </c>
      <c r="H20" s="7">
        <f t="shared" si="5"/>
        <v>-158</v>
      </c>
      <c r="I20" s="34" t="s">
        <v>156</v>
      </c>
      <c r="J20" s="35" t="s">
        <v>157</v>
      </c>
      <c r="K20" s="34">
        <v>-158</v>
      </c>
      <c r="L20" s="34" t="s">
        <v>151</v>
      </c>
      <c r="M20" s="35" t="s">
        <v>98</v>
      </c>
      <c r="N20" s="35"/>
      <c r="O20" s="36" t="s">
        <v>117</v>
      </c>
      <c r="P20" s="36" t="s">
        <v>158</v>
      </c>
    </row>
    <row r="21" spans="1:16" ht="12.75" customHeight="1" thickBot="1">
      <c r="A21" s="7" t="str">
        <f t="shared" si="0"/>
        <v> BBS 73 </v>
      </c>
      <c r="B21" s="6" t="str">
        <f t="shared" si="1"/>
        <v>I</v>
      </c>
      <c r="C21" s="7">
        <f t="shared" si="2"/>
        <v>45934.464999999997</v>
      </c>
      <c r="D21" s="14" t="str">
        <f t="shared" si="3"/>
        <v>vis</v>
      </c>
      <c r="E21" s="33">
        <f>VLOOKUP(C21,Active!C$21:E$973,3,FALSE)</f>
        <v>5.9009085694580006E-3</v>
      </c>
      <c r="F21" s="6" t="s">
        <v>93</v>
      </c>
      <c r="G21" s="14" t="str">
        <f t="shared" si="4"/>
        <v>45934.465</v>
      </c>
      <c r="H21" s="7">
        <f t="shared" si="5"/>
        <v>0</v>
      </c>
      <c r="I21" s="34" t="s">
        <v>173</v>
      </c>
      <c r="J21" s="35" t="s">
        <v>174</v>
      </c>
      <c r="K21" s="34">
        <v>0</v>
      </c>
      <c r="L21" s="34" t="s">
        <v>175</v>
      </c>
      <c r="M21" s="35" t="s">
        <v>98</v>
      </c>
      <c r="N21" s="35"/>
      <c r="O21" s="36" t="s">
        <v>117</v>
      </c>
      <c r="P21" s="36" t="s">
        <v>176</v>
      </c>
    </row>
    <row r="22" spans="1:16" ht="12.75" customHeight="1" thickBot="1">
      <c r="A22" s="7" t="str">
        <f t="shared" si="0"/>
        <v> BBS 74 </v>
      </c>
      <c r="B22" s="6" t="str">
        <f t="shared" si="1"/>
        <v>I</v>
      </c>
      <c r="C22" s="7">
        <f t="shared" si="2"/>
        <v>45984.298000000003</v>
      </c>
      <c r="D22" s="14" t="str">
        <f t="shared" si="3"/>
        <v>vis</v>
      </c>
      <c r="E22" s="33">
        <f>VLOOKUP(C22,Active!C$21:E$973,3,FALSE)</f>
        <v>21.010184968194764</v>
      </c>
      <c r="F22" s="6" t="s">
        <v>93</v>
      </c>
      <c r="G22" s="14" t="str">
        <f t="shared" si="4"/>
        <v>45984.298</v>
      </c>
      <c r="H22" s="7">
        <f t="shared" si="5"/>
        <v>21</v>
      </c>
      <c r="I22" s="34" t="s">
        <v>177</v>
      </c>
      <c r="J22" s="35" t="s">
        <v>178</v>
      </c>
      <c r="K22" s="34">
        <v>21</v>
      </c>
      <c r="L22" s="34" t="s">
        <v>179</v>
      </c>
      <c r="M22" s="35" t="s">
        <v>98</v>
      </c>
      <c r="N22" s="35"/>
      <c r="O22" s="36" t="s">
        <v>117</v>
      </c>
      <c r="P22" s="36" t="s">
        <v>180</v>
      </c>
    </row>
    <row r="23" spans="1:16" ht="12.75" customHeight="1" thickBot="1">
      <c r="A23" s="7" t="str">
        <f t="shared" si="0"/>
        <v> BBS 74 </v>
      </c>
      <c r="B23" s="6" t="str">
        <f t="shared" si="1"/>
        <v>I</v>
      </c>
      <c r="C23" s="7">
        <f t="shared" si="2"/>
        <v>46029.368000000002</v>
      </c>
      <c r="D23" s="14" t="str">
        <f t="shared" si="3"/>
        <v>vis</v>
      </c>
      <c r="E23" s="33">
        <f>VLOOKUP(C23,Active!C$21:E$973,3,FALSE)</f>
        <v>40.006895633159601</v>
      </c>
      <c r="F23" s="6" t="s">
        <v>93</v>
      </c>
      <c r="G23" s="14" t="str">
        <f t="shared" si="4"/>
        <v>46029.368</v>
      </c>
      <c r="H23" s="7">
        <f t="shared" si="5"/>
        <v>40</v>
      </c>
      <c r="I23" s="34" t="s">
        <v>184</v>
      </c>
      <c r="J23" s="35" t="s">
        <v>185</v>
      </c>
      <c r="K23" s="34">
        <v>40</v>
      </c>
      <c r="L23" s="34" t="s">
        <v>108</v>
      </c>
      <c r="M23" s="35" t="s">
        <v>98</v>
      </c>
      <c r="N23" s="35"/>
      <c r="O23" s="36" t="s">
        <v>117</v>
      </c>
      <c r="P23" s="36" t="s">
        <v>180</v>
      </c>
    </row>
    <row r="24" spans="1:16" ht="12.75" customHeight="1" thickBot="1">
      <c r="A24" s="7" t="str">
        <f t="shared" si="0"/>
        <v> BBS 78 </v>
      </c>
      <c r="B24" s="6" t="str">
        <f t="shared" si="1"/>
        <v>I</v>
      </c>
      <c r="C24" s="7">
        <f t="shared" si="2"/>
        <v>46316.445</v>
      </c>
      <c r="D24" s="14" t="str">
        <f t="shared" si="3"/>
        <v>vis</v>
      </c>
      <c r="E24" s="33">
        <f>VLOOKUP(C24,Active!C$21:E$973,3,FALSE)</f>
        <v>161.00797634241403</v>
      </c>
      <c r="F24" s="6" t="s">
        <v>93</v>
      </c>
      <c r="G24" s="14" t="str">
        <f t="shared" si="4"/>
        <v>46316.445</v>
      </c>
      <c r="H24" s="7">
        <f t="shared" si="5"/>
        <v>161</v>
      </c>
      <c r="I24" s="34" t="s">
        <v>190</v>
      </c>
      <c r="J24" s="35" t="s">
        <v>191</v>
      </c>
      <c r="K24" s="34">
        <v>161</v>
      </c>
      <c r="L24" s="34" t="s">
        <v>112</v>
      </c>
      <c r="M24" s="35" t="s">
        <v>98</v>
      </c>
      <c r="N24" s="35"/>
      <c r="O24" s="36" t="s">
        <v>117</v>
      </c>
      <c r="P24" s="36" t="s">
        <v>192</v>
      </c>
    </row>
    <row r="25" spans="1:16" ht="12.75" customHeight="1" thickBot="1">
      <c r="A25" s="7" t="str">
        <f t="shared" si="0"/>
        <v> BBS 81 </v>
      </c>
      <c r="B25" s="6" t="str">
        <f t="shared" si="1"/>
        <v>I</v>
      </c>
      <c r="C25" s="7">
        <f t="shared" si="2"/>
        <v>46679.446000000004</v>
      </c>
      <c r="D25" s="14" t="str">
        <f t="shared" si="3"/>
        <v>vis</v>
      </c>
      <c r="E25" s="33">
        <f>VLOOKUP(C25,Active!C$21:E$973,3,FALSE)</f>
        <v>314.01052722089236</v>
      </c>
      <c r="F25" s="6" t="s">
        <v>93</v>
      </c>
      <c r="G25" s="14" t="str">
        <f t="shared" si="4"/>
        <v>46679.446</v>
      </c>
      <c r="H25" s="7">
        <f t="shared" si="5"/>
        <v>314</v>
      </c>
      <c r="I25" s="34" t="s">
        <v>196</v>
      </c>
      <c r="J25" s="35" t="s">
        <v>197</v>
      </c>
      <c r="K25" s="34">
        <v>314</v>
      </c>
      <c r="L25" s="34" t="s">
        <v>198</v>
      </c>
      <c r="M25" s="35" t="s">
        <v>98</v>
      </c>
      <c r="N25" s="35"/>
      <c r="O25" s="36" t="s">
        <v>117</v>
      </c>
      <c r="P25" s="36" t="s">
        <v>199</v>
      </c>
    </row>
    <row r="26" spans="1:16" ht="12.75" customHeight="1" thickBot="1">
      <c r="A26" s="7" t="str">
        <f t="shared" si="0"/>
        <v> BRNO 28 </v>
      </c>
      <c r="B26" s="6" t="str">
        <f t="shared" si="1"/>
        <v>I</v>
      </c>
      <c r="C26" s="7">
        <f t="shared" si="2"/>
        <v>46679.446000000004</v>
      </c>
      <c r="D26" s="14" t="str">
        <f t="shared" si="3"/>
        <v>vis</v>
      </c>
      <c r="E26" s="33">
        <f>VLOOKUP(C26,Active!C$21:E$973,3,FALSE)</f>
        <v>314.01052722089236</v>
      </c>
      <c r="F26" s="6" t="s">
        <v>93</v>
      </c>
      <c r="G26" s="14" t="str">
        <f t="shared" si="4"/>
        <v>46679.446</v>
      </c>
      <c r="H26" s="7">
        <f t="shared" si="5"/>
        <v>314</v>
      </c>
      <c r="I26" s="34" t="s">
        <v>196</v>
      </c>
      <c r="J26" s="35" t="s">
        <v>197</v>
      </c>
      <c r="K26" s="34">
        <v>314</v>
      </c>
      <c r="L26" s="34" t="s">
        <v>198</v>
      </c>
      <c r="M26" s="35" t="s">
        <v>98</v>
      </c>
      <c r="N26" s="35"/>
      <c r="O26" s="36" t="s">
        <v>105</v>
      </c>
      <c r="P26" s="36" t="s">
        <v>189</v>
      </c>
    </row>
    <row r="27" spans="1:16" ht="12.75" customHeight="1" thickBot="1">
      <c r="A27" s="7" t="str">
        <f t="shared" si="0"/>
        <v> BBS 83 </v>
      </c>
      <c r="B27" s="6" t="str">
        <f t="shared" si="1"/>
        <v>I</v>
      </c>
      <c r="C27" s="7">
        <f t="shared" si="2"/>
        <v>46909.584999999999</v>
      </c>
      <c r="D27" s="14" t="str">
        <f t="shared" si="3"/>
        <v>vis</v>
      </c>
      <c r="E27" s="33">
        <f>VLOOKUP(C27,Active!C$21:E$973,3,FALSE)</f>
        <v>411.01261277057694</v>
      </c>
      <c r="F27" s="6" t="s">
        <v>93</v>
      </c>
      <c r="G27" s="14" t="str">
        <f t="shared" si="4"/>
        <v>46909.585</v>
      </c>
      <c r="H27" s="7">
        <f t="shared" si="5"/>
        <v>411</v>
      </c>
      <c r="I27" s="34" t="s">
        <v>206</v>
      </c>
      <c r="J27" s="35" t="s">
        <v>207</v>
      </c>
      <c r="K27" s="34">
        <v>411</v>
      </c>
      <c r="L27" s="34" t="s">
        <v>208</v>
      </c>
      <c r="M27" s="35" t="s">
        <v>98</v>
      </c>
      <c r="N27" s="35"/>
      <c r="O27" s="36" t="s">
        <v>117</v>
      </c>
      <c r="P27" s="36" t="s">
        <v>209</v>
      </c>
    </row>
    <row r="28" spans="1:16" ht="12.75" customHeight="1" thickBot="1">
      <c r="A28" s="7" t="str">
        <f t="shared" si="0"/>
        <v> BBS 85 </v>
      </c>
      <c r="B28" s="6" t="str">
        <f t="shared" si="1"/>
        <v>I</v>
      </c>
      <c r="C28" s="7">
        <f t="shared" si="2"/>
        <v>47030.576999999997</v>
      </c>
      <c r="D28" s="14" t="str">
        <f t="shared" si="3"/>
        <v>vis</v>
      </c>
      <c r="E28" s="33">
        <f>VLOOKUP(C28,Active!C$21:E$973,3,FALSE)</f>
        <v>462.00995061782368</v>
      </c>
      <c r="F28" s="6" t="s">
        <v>93</v>
      </c>
      <c r="G28" s="14" t="str">
        <f t="shared" si="4"/>
        <v>47030.577</v>
      </c>
      <c r="H28" s="7">
        <f t="shared" si="5"/>
        <v>462</v>
      </c>
      <c r="I28" s="34" t="s">
        <v>210</v>
      </c>
      <c r="J28" s="35" t="s">
        <v>211</v>
      </c>
      <c r="K28" s="34">
        <v>462</v>
      </c>
      <c r="L28" s="34" t="s">
        <v>179</v>
      </c>
      <c r="M28" s="35" t="s">
        <v>98</v>
      </c>
      <c r="N28" s="35"/>
      <c r="O28" s="36" t="s">
        <v>117</v>
      </c>
      <c r="P28" s="36" t="s">
        <v>212</v>
      </c>
    </row>
    <row r="29" spans="1:16" ht="12.75" customHeight="1" thickBot="1">
      <c r="A29" s="7" t="str">
        <f t="shared" si="0"/>
        <v> BBS 86 </v>
      </c>
      <c r="B29" s="6" t="str">
        <f t="shared" si="1"/>
        <v>I</v>
      </c>
      <c r="C29" s="7">
        <f t="shared" si="2"/>
        <v>47118.398999999998</v>
      </c>
      <c r="D29" s="14" t="str">
        <f t="shared" si="3"/>
        <v>vis</v>
      </c>
      <c r="E29" s="33">
        <f>VLOOKUP(C29,Active!C$21:E$973,3,FALSE)</f>
        <v>499.02635008573037</v>
      </c>
      <c r="F29" s="6" t="s">
        <v>93</v>
      </c>
      <c r="G29" s="14" t="str">
        <f t="shared" si="4"/>
        <v>47118.399</v>
      </c>
      <c r="H29" s="7">
        <f t="shared" si="5"/>
        <v>499</v>
      </c>
      <c r="I29" s="34" t="s">
        <v>213</v>
      </c>
      <c r="J29" s="35" t="s">
        <v>214</v>
      </c>
      <c r="K29" s="34">
        <v>499</v>
      </c>
      <c r="L29" s="34" t="s">
        <v>215</v>
      </c>
      <c r="M29" s="35" t="s">
        <v>98</v>
      </c>
      <c r="N29" s="35"/>
      <c r="O29" s="36" t="s">
        <v>216</v>
      </c>
      <c r="P29" s="36" t="s">
        <v>217</v>
      </c>
    </row>
    <row r="30" spans="1:16" ht="12.75" customHeight="1" thickBot="1">
      <c r="A30" s="7" t="str">
        <f t="shared" si="0"/>
        <v>IBVS 5710 </v>
      </c>
      <c r="B30" s="6" t="str">
        <f t="shared" si="1"/>
        <v>I</v>
      </c>
      <c r="C30" s="7">
        <f t="shared" si="2"/>
        <v>47357.99</v>
      </c>
      <c r="D30" s="14" t="str">
        <f t="shared" si="3"/>
        <v>vis</v>
      </c>
      <c r="E30" s="33">
        <f>VLOOKUP(C30,Active!C$21:E$973,3,FALSE)</f>
        <v>600.01239190799856</v>
      </c>
      <c r="F30" s="6" t="s">
        <v>93</v>
      </c>
      <c r="G30" s="14" t="str">
        <f t="shared" si="4"/>
        <v>47357.990</v>
      </c>
      <c r="H30" s="7">
        <f t="shared" si="5"/>
        <v>600</v>
      </c>
      <c r="I30" s="34" t="s">
        <v>218</v>
      </c>
      <c r="J30" s="35" t="s">
        <v>219</v>
      </c>
      <c r="K30" s="34">
        <v>600</v>
      </c>
      <c r="L30" s="34" t="s">
        <v>202</v>
      </c>
      <c r="M30" s="35" t="s">
        <v>220</v>
      </c>
      <c r="N30" s="35" t="s">
        <v>221</v>
      </c>
      <c r="O30" s="36" t="s">
        <v>222</v>
      </c>
      <c r="P30" s="37" t="s">
        <v>223</v>
      </c>
    </row>
    <row r="31" spans="1:16" ht="12.75" customHeight="1" thickBot="1">
      <c r="A31" s="7" t="str">
        <f t="shared" si="0"/>
        <v> BBS 89 </v>
      </c>
      <c r="B31" s="6" t="str">
        <f t="shared" si="1"/>
        <v>I</v>
      </c>
      <c r="C31" s="7">
        <f t="shared" si="2"/>
        <v>47386.463000000003</v>
      </c>
      <c r="D31" s="14" t="str">
        <f t="shared" si="3"/>
        <v>vis</v>
      </c>
      <c r="E31" s="33">
        <f>VLOOKUP(C31,Active!C$21:E$973,3,FALSE)</f>
        <v>612.01357546166275</v>
      </c>
      <c r="F31" s="6" t="s">
        <v>93</v>
      </c>
      <c r="G31" s="14" t="str">
        <f t="shared" si="4"/>
        <v>47386.463</v>
      </c>
      <c r="H31" s="7">
        <f t="shared" si="5"/>
        <v>612</v>
      </c>
      <c r="I31" s="34" t="s">
        <v>224</v>
      </c>
      <c r="J31" s="35" t="s">
        <v>225</v>
      </c>
      <c r="K31" s="34">
        <v>612</v>
      </c>
      <c r="L31" s="34" t="s">
        <v>226</v>
      </c>
      <c r="M31" s="35" t="s">
        <v>98</v>
      </c>
      <c r="N31" s="35"/>
      <c r="O31" s="36" t="s">
        <v>117</v>
      </c>
      <c r="P31" s="36" t="s">
        <v>227</v>
      </c>
    </row>
    <row r="32" spans="1:16" ht="12.75" customHeight="1" thickBot="1">
      <c r="A32" s="7" t="str">
        <f t="shared" si="0"/>
        <v>IBVS 5710 </v>
      </c>
      <c r="B32" s="6" t="str">
        <f t="shared" si="1"/>
        <v>I</v>
      </c>
      <c r="C32" s="7">
        <f t="shared" si="2"/>
        <v>47419.67</v>
      </c>
      <c r="D32" s="14" t="str">
        <f t="shared" si="3"/>
        <v>vis</v>
      </c>
      <c r="E32" s="33">
        <f>VLOOKUP(C32,Active!C$21:E$973,3,FALSE)</f>
        <v>626.01010909936849</v>
      </c>
      <c r="F32" s="6" t="s">
        <v>93</v>
      </c>
      <c r="G32" s="14" t="str">
        <f t="shared" si="4"/>
        <v>47419.670</v>
      </c>
      <c r="H32" s="7">
        <f t="shared" si="5"/>
        <v>626</v>
      </c>
      <c r="I32" s="34" t="s">
        <v>228</v>
      </c>
      <c r="J32" s="35" t="s">
        <v>229</v>
      </c>
      <c r="K32" s="34">
        <v>626</v>
      </c>
      <c r="L32" s="34" t="s">
        <v>179</v>
      </c>
      <c r="M32" s="35" t="s">
        <v>220</v>
      </c>
      <c r="N32" s="35" t="s">
        <v>221</v>
      </c>
      <c r="O32" s="36" t="s">
        <v>222</v>
      </c>
      <c r="P32" s="37" t="s">
        <v>223</v>
      </c>
    </row>
    <row r="33" spans="1:16" ht="12.75" customHeight="1" thickBot="1">
      <c r="A33" s="7" t="str">
        <f t="shared" si="0"/>
        <v> BBS 93 </v>
      </c>
      <c r="B33" s="6" t="str">
        <f t="shared" si="1"/>
        <v>I</v>
      </c>
      <c r="C33" s="7">
        <f t="shared" si="2"/>
        <v>47825.392</v>
      </c>
      <c r="D33" s="14" t="str">
        <f t="shared" si="3"/>
        <v>vis</v>
      </c>
      <c r="E33" s="33">
        <f>VLOOKUP(C33,Active!C$21:E$973,3,FALSE)</f>
        <v>797.01928248323668</v>
      </c>
      <c r="F33" s="6" t="s">
        <v>93</v>
      </c>
      <c r="G33" s="14" t="str">
        <f t="shared" si="4"/>
        <v>47825.392</v>
      </c>
      <c r="H33" s="7">
        <f t="shared" si="5"/>
        <v>797</v>
      </c>
      <c r="I33" s="34" t="s">
        <v>230</v>
      </c>
      <c r="J33" s="35" t="s">
        <v>231</v>
      </c>
      <c r="K33" s="34">
        <v>797</v>
      </c>
      <c r="L33" s="34" t="s">
        <v>232</v>
      </c>
      <c r="M33" s="35" t="s">
        <v>98</v>
      </c>
      <c r="N33" s="35"/>
      <c r="O33" s="36" t="s">
        <v>216</v>
      </c>
      <c r="P33" s="36" t="s">
        <v>233</v>
      </c>
    </row>
    <row r="34" spans="1:16" ht="12.75" customHeight="1" thickBot="1">
      <c r="A34" s="7" t="str">
        <f t="shared" si="0"/>
        <v> BBS 96 </v>
      </c>
      <c r="B34" s="6" t="str">
        <f t="shared" si="1"/>
        <v>I</v>
      </c>
      <c r="C34" s="7">
        <f t="shared" si="2"/>
        <v>48112.46</v>
      </c>
      <c r="D34" s="14" t="str">
        <f t="shared" si="3"/>
        <v>vis</v>
      </c>
      <c r="E34" s="33">
        <f>VLOOKUP(C34,Active!C$21:E$973,3,FALSE)</f>
        <v>918.01656975126753</v>
      </c>
      <c r="F34" s="6" t="s">
        <v>93</v>
      </c>
      <c r="G34" s="14" t="str">
        <f t="shared" si="4"/>
        <v>48112.460</v>
      </c>
      <c r="H34" s="7">
        <f t="shared" si="5"/>
        <v>918</v>
      </c>
      <c r="I34" s="34" t="s">
        <v>234</v>
      </c>
      <c r="J34" s="35" t="s">
        <v>235</v>
      </c>
      <c r="K34" s="34">
        <v>918</v>
      </c>
      <c r="L34" s="34" t="s">
        <v>236</v>
      </c>
      <c r="M34" s="35" t="s">
        <v>98</v>
      </c>
      <c r="N34" s="35"/>
      <c r="O34" s="36" t="s">
        <v>117</v>
      </c>
      <c r="P34" s="36" t="s">
        <v>237</v>
      </c>
    </row>
    <row r="35" spans="1:16" ht="12.75" customHeight="1" thickBot="1">
      <c r="A35" s="7" t="str">
        <f t="shared" si="0"/>
        <v> BBS 98 </v>
      </c>
      <c r="B35" s="6" t="str">
        <f t="shared" si="1"/>
        <v>I</v>
      </c>
      <c r="C35" s="7">
        <f t="shared" si="2"/>
        <v>48475.463000000003</v>
      </c>
      <c r="D35" s="14" t="str">
        <f t="shared" si="3"/>
        <v>vis</v>
      </c>
      <c r="E35" s="33">
        <f>VLOOKUP(C35,Active!C$21:E$973,3,FALSE)</f>
        <v>1071.0199636166847</v>
      </c>
      <c r="F35" s="6" t="s">
        <v>93</v>
      </c>
      <c r="G35" s="14" t="str">
        <f t="shared" si="4"/>
        <v>48475.463</v>
      </c>
      <c r="H35" s="7">
        <f t="shared" si="5"/>
        <v>1071</v>
      </c>
      <c r="I35" s="34" t="s">
        <v>238</v>
      </c>
      <c r="J35" s="35" t="s">
        <v>239</v>
      </c>
      <c r="K35" s="34">
        <v>1071</v>
      </c>
      <c r="L35" s="34" t="s">
        <v>240</v>
      </c>
      <c r="M35" s="35" t="s">
        <v>98</v>
      </c>
      <c r="N35" s="35"/>
      <c r="O35" s="36" t="s">
        <v>216</v>
      </c>
      <c r="P35" s="36" t="s">
        <v>241</v>
      </c>
    </row>
    <row r="36" spans="1:16" ht="12.75" customHeight="1" thickBot="1">
      <c r="A36" s="7" t="str">
        <f t="shared" si="0"/>
        <v> BBS 102 </v>
      </c>
      <c r="B36" s="6" t="str">
        <f t="shared" si="1"/>
        <v>I</v>
      </c>
      <c r="C36" s="7">
        <f t="shared" si="2"/>
        <v>48971.307000000001</v>
      </c>
      <c r="D36" s="14" t="str">
        <f t="shared" si="3"/>
        <v>vis</v>
      </c>
      <c r="E36" s="33">
        <f>VLOOKUP(C36,Active!C$21:E$973,3,FALSE)</f>
        <v>1280.0149714480322</v>
      </c>
      <c r="F36" s="6" t="s">
        <v>93</v>
      </c>
      <c r="G36" s="14" t="str">
        <f t="shared" si="4"/>
        <v>48971.307</v>
      </c>
      <c r="H36" s="7">
        <f t="shared" si="5"/>
        <v>1280</v>
      </c>
      <c r="I36" s="34" t="s">
        <v>242</v>
      </c>
      <c r="J36" s="35" t="s">
        <v>243</v>
      </c>
      <c r="K36" s="34">
        <v>1280</v>
      </c>
      <c r="L36" s="34" t="s">
        <v>244</v>
      </c>
      <c r="M36" s="35" t="s">
        <v>98</v>
      </c>
      <c r="N36" s="35"/>
      <c r="O36" s="36" t="s">
        <v>117</v>
      </c>
      <c r="P36" s="36" t="s">
        <v>245</v>
      </c>
    </row>
    <row r="37" spans="1:16" ht="12.75" customHeight="1" thickBot="1">
      <c r="A37" s="7" t="str">
        <f t="shared" si="0"/>
        <v> BBS 103 </v>
      </c>
      <c r="B37" s="6" t="str">
        <f t="shared" si="1"/>
        <v>I</v>
      </c>
      <c r="C37" s="7">
        <f t="shared" si="2"/>
        <v>48971.32</v>
      </c>
      <c r="D37" s="14" t="str">
        <f t="shared" si="3"/>
        <v>vis</v>
      </c>
      <c r="E37" s="33">
        <f>VLOOKUP(C37,Active!C$21:E$973,3,FALSE)</f>
        <v>1280.0204508631339</v>
      </c>
      <c r="F37" s="6" t="s">
        <v>93</v>
      </c>
      <c r="G37" s="14" t="str">
        <f t="shared" si="4"/>
        <v>48971.320</v>
      </c>
      <c r="H37" s="7">
        <f t="shared" si="5"/>
        <v>1280</v>
      </c>
      <c r="I37" s="34" t="s">
        <v>246</v>
      </c>
      <c r="J37" s="35" t="s">
        <v>247</v>
      </c>
      <c r="K37" s="34">
        <v>1280</v>
      </c>
      <c r="L37" s="34" t="s">
        <v>248</v>
      </c>
      <c r="M37" s="35" t="s">
        <v>220</v>
      </c>
      <c r="N37" s="35" t="s">
        <v>221</v>
      </c>
      <c r="O37" s="36" t="s">
        <v>249</v>
      </c>
      <c r="P37" s="36" t="s">
        <v>250</v>
      </c>
    </row>
    <row r="38" spans="1:16" ht="12.75" customHeight="1" thickBot="1">
      <c r="A38" s="7" t="str">
        <f t="shared" si="0"/>
        <v> BBS 105 </v>
      </c>
      <c r="B38" s="6" t="str">
        <f t="shared" si="1"/>
        <v>I</v>
      </c>
      <c r="C38" s="7">
        <f t="shared" si="2"/>
        <v>49220.434999999998</v>
      </c>
      <c r="D38" s="14" t="str">
        <f t="shared" si="3"/>
        <v>vis</v>
      </c>
      <c r="E38" s="33">
        <f>VLOOKUP(C38,Active!C$21:E$973,3,FALSE)</f>
        <v>1385.0207964877777</v>
      </c>
      <c r="F38" s="6" t="s">
        <v>93</v>
      </c>
      <c r="G38" s="14" t="str">
        <f t="shared" si="4"/>
        <v>49220.435</v>
      </c>
      <c r="H38" s="7">
        <f t="shared" si="5"/>
        <v>1385</v>
      </c>
      <c r="I38" s="34" t="s">
        <v>251</v>
      </c>
      <c r="J38" s="35" t="s">
        <v>252</v>
      </c>
      <c r="K38" s="34">
        <v>1385</v>
      </c>
      <c r="L38" s="34" t="s">
        <v>248</v>
      </c>
      <c r="M38" s="35" t="s">
        <v>98</v>
      </c>
      <c r="N38" s="35"/>
      <c r="O38" s="36" t="s">
        <v>216</v>
      </c>
      <c r="P38" s="36" t="s">
        <v>253</v>
      </c>
    </row>
    <row r="39" spans="1:16" ht="12.75" customHeight="1" thickBot="1">
      <c r="A39" s="7" t="str">
        <f t="shared" si="0"/>
        <v> BBS 107 </v>
      </c>
      <c r="B39" s="6" t="str">
        <f t="shared" si="1"/>
        <v>I</v>
      </c>
      <c r="C39" s="7">
        <f t="shared" si="2"/>
        <v>49621.358999999997</v>
      </c>
      <c r="D39" s="14" t="str">
        <f t="shared" si="3"/>
        <v>vis</v>
      </c>
      <c r="E39" s="33">
        <f>VLOOKUP(C39,Active!C$21:E$973,3,FALSE)</f>
        <v>1554.0076442055588</v>
      </c>
      <c r="F39" s="6" t="s">
        <v>93</v>
      </c>
      <c r="G39" s="14" t="str">
        <f t="shared" si="4"/>
        <v>49621.359</v>
      </c>
      <c r="H39" s="7">
        <f t="shared" si="5"/>
        <v>1554</v>
      </c>
      <c r="I39" s="34" t="s">
        <v>254</v>
      </c>
      <c r="J39" s="35" t="s">
        <v>255</v>
      </c>
      <c r="K39" s="34">
        <v>1554</v>
      </c>
      <c r="L39" s="34" t="s">
        <v>170</v>
      </c>
      <c r="M39" s="35" t="s">
        <v>98</v>
      </c>
      <c r="N39" s="35"/>
      <c r="O39" s="36" t="s">
        <v>117</v>
      </c>
      <c r="P39" s="36" t="s">
        <v>256</v>
      </c>
    </row>
    <row r="40" spans="1:16" ht="12.75" customHeight="1" thickBot="1">
      <c r="A40" s="7" t="str">
        <f t="shared" si="0"/>
        <v> BBS 111 </v>
      </c>
      <c r="B40" s="6" t="str">
        <f t="shared" si="1"/>
        <v>I</v>
      </c>
      <c r="C40" s="7">
        <f t="shared" si="2"/>
        <v>50079.267999999996</v>
      </c>
      <c r="D40" s="14" t="str">
        <f t="shared" si="3"/>
        <v>vis</v>
      </c>
      <c r="E40" s="33">
        <f>VLOOKUP(C40,Active!C$21:E$973,3,FALSE)</f>
        <v>1747.01329727597</v>
      </c>
      <c r="F40" s="6" t="s">
        <v>93</v>
      </c>
      <c r="G40" s="14" t="str">
        <f t="shared" si="4"/>
        <v>50079.268</v>
      </c>
      <c r="H40" s="7">
        <f t="shared" si="5"/>
        <v>1747</v>
      </c>
      <c r="I40" s="34" t="s">
        <v>257</v>
      </c>
      <c r="J40" s="35" t="s">
        <v>258</v>
      </c>
      <c r="K40" s="34">
        <v>1747</v>
      </c>
      <c r="L40" s="34" t="s">
        <v>226</v>
      </c>
      <c r="M40" s="35" t="s">
        <v>98</v>
      </c>
      <c r="N40" s="35"/>
      <c r="O40" s="36" t="s">
        <v>117</v>
      </c>
      <c r="P40" s="36" t="s">
        <v>259</v>
      </c>
    </row>
    <row r="41" spans="1:16" ht="12.75" customHeight="1" thickBot="1">
      <c r="A41" s="7" t="str">
        <f t="shared" si="0"/>
        <v> BBS 112 </v>
      </c>
      <c r="B41" s="6" t="str">
        <f t="shared" si="1"/>
        <v>I</v>
      </c>
      <c r="C41" s="7">
        <f t="shared" si="2"/>
        <v>50290.436999999998</v>
      </c>
      <c r="D41" s="14" t="str">
        <f t="shared" si="3"/>
        <v>vis</v>
      </c>
      <c r="E41" s="33">
        <f>VLOOKUP(C41,Active!C$21:E$973,3,FALSE)</f>
        <v>1836.0196517115151</v>
      </c>
      <c r="F41" s="6" t="s">
        <v>93</v>
      </c>
      <c r="G41" s="14" t="str">
        <f t="shared" si="4"/>
        <v>50290.437</v>
      </c>
      <c r="H41" s="7">
        <f t="shared" si="5"/>
        <v>1836</v>
      </c>
      <c r="I41" s="34" t="s">
        <v>260</v>
      </c>
      <c r="J41" s="35" t="s">
        <v>261</v>
      </c>
      <c r="K41" s="34">
        <v>1836</v>
      </c>
      <c r="L41" s="34" t="s">
        <v>240</v>
      </c>
      <c r="M41" s="35" t="s">
        <v>98</v>
      </c>
      <c r="N41" s="35"/>
      <c r="O41" s="36" t="s">
        <v>216</v>
      </c>
      <c r="P41" s="36" t="s">
        <v>262</v>
      </c>
    </row>
    <row r="42" spans="1:16" ht="12.75" customHeight="1" thickBot="1">
      <c r="A42" s="7" t="str">
        <f t="shared" si="0"/>
        <v> BBS 115 </v>
      </c>
      <c r="B42" s="6" t="str">
        <f t="shared" si="1"/>
        <v>I</v>
      </c>
      <c r="C42" s="7">
        <f t="shared" si="2"/>
        <v>50672.415000000001</v>
      </c>
      <c r="D42" s="14" t="str">
        <f t="shared" si="3"/>
        <v>vis</v>
      </c>
      <c r="E42" s="33">
        <f>VLOOKUP(C42,Active!C$21:E$973,3,FALSE)</f>
        <v>1997.0208841584208</v>
      </c>
      <c r="F42" s="6" t="s">
        <v>93</v>
      </c>
      <c r="G42" s="14" t="str">
        <f t="shared" si="4"/>
        <v>50672.415</v>
      </c>
      <c r="H42" s="7">
        <f t="shared" si="5"/>
        <v>1997</v>
      </c>
      <c r="I42" s="34" t="s">
        <v>263</v>
      </c>
      <c r="J42" s="35" t="s">
        <v>264</v>
      </c>
      <c r="K42" s="34">
        <v>1997</v>
      </c>
      <c r="L42" s="34" t="s">
        <v>265</v>
      </c>
      <c r="M42" s="35" t="s">
        <v>98</v>
      </c>
      <c r="N42" s="35"/>
      <c r="O42" s="36" t="s">
        <v>216</v>
      </c>
      <c r="P42" s="36" t="s">
        <v>266</v>
      </c>
    </row>
    <row r="43" spans="1:16" ht="12.75" customHeight="1" thickBot="1">
      <c r="A43" s="7" t="str">
        <f t="shared" ref="A43:A77" si="6">P43</f>
        <v> BBS 118 </v>
      </c>
      <c r="B43" s="6" t="str">
        <f t="shared" ref="B43:B77" si="7">IF(H43=INT(H43),"I","II")</f>
        <v>I</v>
      </c>
      <c r="C43" s="7">
        <f t="shared" ref="C43:C77" si="8">1*G43</f>
        <v>50748.328999999998</v>
      </c>
      <c r="D43" s="14" t="str">
        <f t="shared" ref="D43:D77" si="9">VLOOKUP(F43,I$1:J$5,2,FALSE)</f>
        <v>vis</v>
      </c>
      <c r="E43" s="33">
        <f>VLOOKUP(C43,Active!C$21:E$973,3,FALSE)</f>
        <v>2029.018139392947</v>
      </c>
      <c r="F43" s="6" t="s">
        <v>93</v>
      </c>
      <c r="G43" s="14" t="str">
        <f t="shared" ref="G43:G77" si="10">MID(I43,3,LEN(I43)-3)</f>
        <v>50748.329</v>
      </c>
      <c r="H43" s="7">
        <f t="shared" ref="H43:H77" si="11">1*K43</f>
        <v>2029</v>
      </c>
      <c r="I43" s="34" t="s">
        <v>267</v>
      </c>
      <c r="J43" s="35" t="s">
        <v>268</v>
      </c>
      <c r="K43" s="34">
        <v>2029</v>
      </c>
      <c r="L43" s="34" t="s">
        <v>269</v>
      </c>
      <c r="M43" s="35" t="s">
        <v>220</v>
      </c>
      <c r="N43" s="35" t="s">
        <v>221</v>
      </c>
      <c r="O43" s="36" t="s">
        <v>249</v>
      </c>
      <c r="P43" s="36" t="s">
        <v>270</v>
      </c>
    </row>
    <row r="44" spans="1:16" ht="12.75" customHeight="1" thickBot="1">
      <c r="A44" s="7" t="str">
        <f t="shared" si="6"/>
        <v> BBS 116 </v>
      </c>
      <c r="B44" s="6" t="str">
        <f t="shared" si="7"/>
        <v>I</v>
      </c>
      <c r="C44" s="7">
        <f t="shared" si="8"/>
        <v>50774.402000000002</v>
      </c>
      <c r="D44" s="14" t="str">
        <f t="shared" si="9"/>
        <v>vis</v>
      </c>
      <c r="E44" s="33">
        <f>VLOOKUP(C44,Active!C$21:E$973,3,FALSE)</f>
        <v>2040.0077386200981</v>
      </c>
      <c r="F44" s="6" t="s">
        <v>93</v>
      </c>
      <c r="G44" s="14" t="str">
        <f t="shared" si="10"/>
        <v>50774.402</v>
      </c>
      <c r="H44" s="7">
        <f t="shared" si="11"/>
        <v>2040</v>
      </c>
      <c r="I44" s="34" t="s">
        <v>271</v>
      </c>
      <c r="J44" s="35" t="s">
        <v>272</v>
      </c>
      <c r="K44" s="34">
        <v>2040</v>
      </c>
      <c r="L44" s="34" t="s">
        <v>170</v>
      </c>
      <c r="M44" s="35" t="s">
        <v>98</v>
      </c>
      <c r="N44" s="35"/>
      <c r="O44" s="36" t="s">
        <v>117</v>
      </c>
      <c r="P44" s="36" t="s">
        <v>273</v>
      </c>
    </row>
    <row r="45" spans="1:16" ht="12.75" customHeight="1" thickBot="1">
      <c r="A45" s="7" t="str">
        <f t="shared" si="6"/>
        <v>BAVM 152 </v>
      </c>
      <c r="B45" s="6" t="str">
        <f t="shared" si="7"/>
        <v>II</v>
      </c>
      <c r="C45" s="7">
        <f t="shared" si="8"/>
        <v>52137.436000000002</v>
      </c>
      <c r="D45" s="14" t="str">
        <f t="shared" si="9"/>
        <v>vis</v>
      </c>
      <c r="E45" s="33">
        <f>VLOOKUP(C45,Active!C$21:E$973,3,FALSE)</f>
        <v>2614.5176681632497</v>
      </c>
      <c r="F45" s="6" t="s">
        <v>93</v>
      </c>
      <c r="G45" s="14" t="str">
        <f t="shared" si="10"/>
        <v>52137.436</v>
      </c>
      <c r="H45" s="7">
        <f t="shared" si="11"/>
        <v>2614.5</v>
      </c>
      <c r="I45" s="34" t="s">
        <v>284</v>
      </c>
      <c r="J45" s="35" t="s">
        <v>285</v>
      </c>
      <c r="K45" s="34">
        <v>2614.5</v>
      </c>
      <c r="L45" s="34" t="s">
        <v>276</v>
      </c>
      <c r="M45" s="35" t="s">
        <v>220</v>
      </c>
      <c r="N45" s="35" t="s">
        <v>286</v>
      </c>
      <c r="O45" s="36" t="s">
        <v>287</v>
      </c>
      <c r="P45" s="37" t="s">
        <v>288</v>
      </c>
    </row>
    <row r="46" spans="1:16" ht="12.75" customHeight="1" thickBot="1">
      <c r="A46" s="7" t="str">
        <f t="shared" si="6"/>
        <v> BBS 129 </v>
      </c>
      <c r="B46" s="6" t="str">
        <f t="shared" si="7"/>
        <v>I</v>
      </c>
      <c r="C46" s="7">
        <f t="shared" si="8"/>
        <v>52819.54</v>
      </c>
      <c r="D46" s="14" t="str">
        <f t="shared" si="9"/>
        <v>vis</v>
      </c>
      <c r="E46" s="33">
        <f>VLOOKUP(C46,Active!C$21:E$973,3,FALSE)</f>
        <v>2902.0200496013513</v>
      </c>
      <c r="F46" s="6" t="s">
        <v>93</v>
      </c>
      <c r="G46" s="14" t="str">
        <f t="shared" si="10"/>
        <v>52819.540</v>
      </c>
      <c r="H46" s="7">
        <f t="shared" si="11"/>
        <v>2902</v>
      </c>
      <c r="I46" s="34" t="s">
        <v>293</v>
      </c>
      <c r="J46" s="35" t="s">
        <v>294</v>
      </c>
      <c r="K46" s="34">
        <v>2902</v>
      </c>
      <c r="L46" s="34" t="s">
        <v>291</v>
      </c>
      <c r="M46" s="35" t="s">
        <v>98</v>
      </c>
      <c r="N46" s="35"/>
      <c r="O46" s="36" t="s">
        <v>117</v>
      </c>
      <c r="P46" s="36" t="s">
        <v>295</v>
      </c>
    </row>
    <row r="47" spans="1:16" ht="12.75" customHeight="1" thickBot="1">
      <c r="A47" s="7" t="str">
        <f t="shared" si="6"/>
        <v> BBS 130 </v>
      </c>
      <c r="B47" s="6" t="str">
        <f t="shared" si="7"/>
        <v>I</v>
      </c>
      <c r="C47" s="7">
        <f t="shared" si="8"/>
        <v>52926.313000000002</v>
      </c>
      <c r="D47" s="14" t="str">
        <f t="shared" si="9"/>
        <v>vis</v>
      </c>
      <c r="E47" s="33">
        <f>VLOOKUP(C47,Active!C$21:E$973,3,FALSE)</f>
        <v>2947.0241718074822</v>
      </c>
      <c r="F47" s="6" t="s">
        <v>93</v>
      </c>
      <c r="G47" s="14" t="str">
        <f t="shared" si="10"/>
        <v>52926.313</v>
      </c>
      <c r="H47" s="7">
        <f t="shared" si="11"/>
        <v>2947</v>
      </c>
      <c r="I47" s="34" t="s">
        <v>296</v>
      </c>
      <c r="J47" s="35" t="s">
        <v>297</v>
      </c>
      <c r="K47" s="34">
        <v>2947</v>
      </c>
      <c r="L47" s="34" t="s">
        <v>298</v>
      </c>
      <c r="M47" s="35" t="s">
        <v>98</v>
      </c>
      <c r="N47" s="35"/>
      <c r="O47" s="36" t="s">
        <v>117</v>
      </c>
      <c r="P47" s="36" t="s">
        <v>299</v>
      </c>
    </row>
    <row r="48" spans="1:16" ht="12.75" customHeight="1" thickBot="1">
      <c r="A48" s="7" t="str">
        <f t="shared" si="6"/>
        <v>OEJV 0003 </v>
      </c>
      <c r="B48" s="6" t="str">
        <f t="shared" si="7"/>
        <v>I</v>
      </c>
      <c r="C48" s="7">
        <f t="shared" si="8"/>
        <v>53201.517999999996</v>
      </c>
      <c r="D48" s="14" t="str">
        <f t="shared" si="9"/>
        <v>vis</v>
      </c>
      <c r="E48" s="33">
        <f>VLOOKUP(C48,Active!C$21:E$973,3,FALSE)</f>
        <v>3063.0212820482539</v>
      </c>
      <c r="F48" s="6" t="s">
        <v>93</v>
      </c>
      <c r="G48" s="14" t="str">
        <f t="shared" si="10"/>
        <v>53201.518</v>
      </c>
      <c r="H48" s="7">
        <f t="shared" si="11"/>
        <v>3063</v>
      </c>
      <c r="I48" s="34" t="s">
        <v>300</v>
      </c>
      <c r="J48" s="35" t="s">
        <v>301</v>
      </c>
      <c r="K48" s="34">
        <v>3063</v>
      </c>
      <c r="L48" s="34" t="s">
        <v>265</v>
      </c>
      <c r="M48" s="35" t="s">
        <v>98</v>
      </c>
      <c r="N48" s="35"/>
      <c r="O48" s="36" t="s">
        <v>117</v>
      </c>
      <c r="P48" s="37" t="s">
        <v>302</v>
      </c>
    </row>
    <row r="49" spans="1:16" ht="12.75" customHeight="1" thickBot="1">
      <c r="A49" s="7" t="str">
        <f t="shared" si="6"/>
        <v>BAVM 173 </v>
      </c>
      <c r="B49" s="6" t="str">
        <f t="shared" si="7"/>
        <v>II</v>
      </c>
      <c r="C49" s="7">
        <f t="shared" si="8"/>
        <v>53226.434699999998</v>
      </c>
      <c r="D49" s="14" t="str">
        <f t="shared" si="9"/>
        <v>vis</v>
      </c>
      <c r="E49" s="33">
        <f>VLOOKUP(C49,Active!C$21:E$973,3,FALSE)</f>
        <v>3073.5235083767598</v>
      </c>
      <c r="F49" s="6" t="s">
        <v>93</v>
      </c>
      <c r="G49" s="14" t="str">
        <f t="shared" si="10"/>
        <v>53226.4347</v>
      </c>
      <c r="H49" s="7">
        <f t="shared" si="11"/>
        <v>3073.5</v>
      </c>
      <c r="I49" s="34" t="s">
        <v>303</v>
      </c>
      <c r="J49" s="35" t="s">
        <v>304</v>
      </c>
      <c r="K49" s="34">
        <v>3073.5</v>
      </c>
      <c r="L49" s="34" t="s">
        <v>305</v>
      </c>
      <c r="M49" s="35" t="s">
        <v>220</v>
      </c>
      <c r="N49" s="35" t="s">
        <v>286</v>
      </c>
      <c r="O49" s="36" t="s">
        <v>287</v>
      </c>
      <c r="P49" s="37" t="s">
        <v>306</v>
      </c>
    </row>
    <row r="50" spans="1:16" ht="12.75" customHeight="1" thickBot="1">
      <c r="A50" s="7" t="str">
        <f t="shared" si="6"/>
        <v>BAVM 173 </v>
      </c>
      <c r="B50" s="6" t="str">
        <f t="shared" si="7"/>
        <v>I</v>
      </c>
      <c r="C50" s="7">
        <f t="shared" si="8"/>
        <v>53284.556799999998</v>
      </c>
      <c r="D50" s="14" t="str">
        <f t="shared" si="9"/>
        <v>vis</v>
      </c>
      <c r="E50" s="33">
        <f>VLOOKUP(C50,Active!C$21:E$973,3,FALSE)</f>
        <v>3098.0215939534223</v>
      </c>
      <c r="F50" s="6" t="s">
        <v>93</v>
      </c>
      <c r="G50" s="14" t="str">
        <f t="shared" si="10"/>
        <v>53284.5568</v>
      </c>
      <c r="H50" s="7">
        <f t="shared" si="11"/>
        <v>3098</v>
      </c>
      <c r="I50" s="34" t="s">
        <v>307</v>
      </c>
      <c r="J50" s="35" t="s">
        <v>308</v>
      </c>
      <c r="K50" s="34">
        <v>3098</v>
      </c>
      <c r="L50" s="34" t="s">
        <v>309</v>
      </c>
      <c r="M50" s="35" t="s">
        <v>220</v>
      </c>
      <c r="N50" s="35" t="s">
        <v>310</v>
      </c>
      <c r="O50" s="36" t="s">
        <v>287</v>
      </c>
      <c r="P50" s="37" t="s">
        <v>306</v>
      </c>
    </row>
    <row r="51" spans="1:16" ht="12.75" customHeight="1" thickBot="1">
      <c r="A51" s="7" t="str">
        <f t="shared" si="6"/>
        <v>IBVS 5710 </v>
      </c>
      <c r="B51" s="6" t="str">
        <f t="shared" si="7"/>
        <v>I</v>
      </c>
      <c r="C51" s="7">
        <f t="shared" si="8"/>
        <v>53630.9401</v>
      </c>
      <c r="D51" s="14" t="str">
        <f t="shared" si="9"/>
        <v>vis</v>
      </c>
      <c r="E51" s="33">
        <f>VLOOKUP(C51,Active!C$21:E$973,3,FALSE)</f>
        <v>3244.0198928057803</v>
      </c>
      <c r="F51" s="6" t="s">
        <v>93</v>
      </c>
      <c r="G51" s="14" t="str">
        <f t="shared" si="10"/>
        <v>53630.9401</v>
      </c>
      <c r="H51" s="7">
        <f t="shared" si="11"/>
        <v>3244</v>
      </c>
      <c r="I51" s="34" t="s">
        <v>311</v>
      </c>
      <c r="J51" s="35" t="s">
        <v>312</v>
      </c>
      <c r="K51" s="34" t="s">
        <v>313</v>
      </c>
      <c r="L51" s="34" t="s">
        <v>314</v>
      </c>
      <c r="M51" s="35" t="s">
        <v>220</v>
      </c>
      <c r="N51" s="35" t="s">
        <v>221</v>
      </c>
      <c r="O51" s="36" t="s">
        <v>222</v>
      </c>
      <c r="P51" s="37" t="s">
        <v>223</v>
      </c>
    </row>
    <row r="52" spans="1:16" ht="12.75" customHeight="1" thickBot="1">
      <c r="A52" s="7" t="str">
        <f t="shared" si="6"/>
        <v>IBVS 5960 </v>
      </c>
      <c r="B52" s="6" t="str">
        <f t="shared" si="7"/>
        <v>I</v>
      </c>
      <c r="C52" s="7">
        <f t="shared" si="8"/>
        <v>55476.7546</v>
      </c>
      <c r="D52" s="14" t="str">
        <f t="shared" si="9"/>
        <v>vis</v>
      </c>
      <c r="E52" s="33">
        <f>VLOOKUP(C52,Active!C$21:E$973,3,FALSE)</f>
        <v>4022.0186502430329</v>
      </c>
      <c r="F52" s="6" t="s">
        <v>93</v>
      </c>
      <c r="G52" s="14" t="str">
        <f t="shared" si="10"/>
        <v>55476.7546</v>
      </c>
      <c r="H52" s="7">
        <f t="shared" si="11"/>
        <v>4022</v>
      </c>
      <c r="I52" s="34" t="s">
        <v>328</v>
      </c>
      <c r="J52" s="35" t="s">
        <v>329</v>
      </c>
      <c r="K52" s="34" t="s">
        <v>330</v>
      </c>
      <c r="L52" s="34" t="s">
        <v>331</v>
      </c>
      <c r="M52" s="35" t="s">
        <v>325</v>
      </c>
      <c r="N52" s="35" t="s">
        <v>93</v>
      </c>
      <c r="O52" s="36" t="s">
        <v>332</v>
      </c>
      <c r="P52" s="37" t="s">
        <v>333</v>
      </c>
    </row>
    <row r="53" spans="1:16" ht="12.75" customHeight="1" thickBot="1">
      <c r="A53" s="7" t="str">
        <f t="shared" si="6"/>
        <v>BAVM 215 </v>
      </c>
      <c r="B53" s="6" t="str">
        <f t="shared" si="7"/>
        <v>I</v>
      </c>
      <c r="C53" s="7">
        <f t="shared" si="8"/>
        <v>55481.495000000003</v>
      </c>
      <c r="D53" s="14" t="str">
        <f t="shared" si="9"/>
        <v>vis</v>
      </c>
      <c r="E53" s="33">
        <f>VLOOKUP(C53,Active!C$21:E$973,3,FALSE)</f>
        <v>4024.0166978852835</v>
      </c>
      <c r="F53" s="6" t="s">
        <v>93</v>
      </c>
      <c r="G53" s="14" t="str">
        <f t="shared" si="10"/>
        <v>55481.4950</v>
      </c>
      <c r="H53" s="7">
        <f t="shared" si="11"/>
        <v>4024</v>
      </c>
      <c r="I53" s="34" t="s">
        <v>334</v>
      </c>
      <c r="J53" s="35" t="s">
        <v>335</v>
      </c>
      <c r="K53" s="34" t="s">
        <v>336</v>
      </c>
      <c r="L53" s="34" t="s">
        <v>337</v>
      </c>
      <c r="M53" s="35" t="s">
        <v>325</v>
      </c>
      <c r="N53" s="35" t="s">
        <v>310</v>
      </c>
      <c r="O53" s="36" t="s">
        <v>287</v>
      </c>
      <c r="P53" s="37" t="s">
        <v>338</v>
      </c>
    </row>
    <row r="54" spans="1:16" ht="12.75" customHeight="1" thickBot="1">
      <c r="A54" s="7" t="str">
        <f t="shared" si="6"/>
        <v>OEJV 0160 </v>
      </c>
      <c r="B54" s="6" t="str">
        <f t="shared" si="7"/>
        <v>I</v>
      </c>
      <c r="C54" s="7">
        <f t="shared" si="8"/>
        <v>56188.50331</v>
      </c>
      <c r="D54" s="14" t="str">
        <f t="shared" si="9"/>
        <v>vis</v>
      </c>
      <c r="E54" s="33">
        <f>VLOOKUP(C54,Active!C$21:E$973,3,FALSE)</f>
        <v>4322.0160833478039</v>
      </c>
      <c r="F54" s="6" t="s">
        <v>93</v>
      </c>
      <c r="G54" s="14" t="str">
        <f t="shared" si="10"/>
        <v>56188.50331</v>
      </c>
      <c r="H54" s="7">
        <f t="shared" si="11"/>
        <v>4322</v>
      </c>
      <c r="I54" s="34" t="s">
        <v>339</v>
      </c>
      <c r="J54" s="35" t="s">
        <v>340</v>
      </c>
      <c r="K54" s="34" t="s">
        <v>341</v>
      </c>
      <c r="L54" s="34" t="s">
        <v>342</v>
      </c>
      <c r="M54" s="35" t="s">
        <v>325</v>
      </c>
      <c r="N54" s="35" t="s">
        <v>85</v>
      </c>
      <c r="O54" s="36" t="s">
        <v>343</v>
      </c>
      <c r="P54" s="37" t="s">
        <v>344</v>
      </c>
    </row>
    <row r="55" spans="1:16" ht="12.75" customHeight="1" thickBot="1">
      <c r="A55" s="7" t="str">
        <f t="shared" si="6"/>
        <v> BRNO 26 </v>
      </c>
      <c r="B55" s="6" t="str">
        <f t="shared" si="7"/>
        <v>II</v>
      </c>
      <c r="C55" s="7">
        <f t="shared" si="8"/>
        <v>44208.457000000002</v>
      </c>
      <c r="D55" s="14" t="str">
        <f t="shared" si="9"/>
        <v>vis</v>
      </c>
      <c r="E55" s="33">
        <f>VLOOKUP(C55,Active!C$21:E$973,3,FALSE)</f>
        <v>-727.49519918938324</v>
      </c>
      <c r="F55" s="6" t="s">
        <v>93</v>
      </c>
      <c r="G55" s="14" t="str">
        <f t="shared" si="10"/>
        <v>44208.457</v>
      </c>
      <c r="H55" s="7">
        <f t="shared" si="11"/>
        <v>-727.5</v>
      </c>
      <c r="I55" s="34" t="s">
        <v>95</v>
      </c>
      <c r="J55" s="35" t="s">
        <v>96</v>
      </c>
      <c r="K55" s="34">
        <v>-727.5</v>
      </c>
      <c r="L55" s="34" t="s">
        <v>97</v>
      </c>
      <c r="M55" s="35" t="s">
        <v>98</v>
      </c>
      <c r="N55" s="35"/>
      <c r="O55" s="36" t="s">
        <v>99</v>
      </c>
      <c r="P55" s="36" t="s">
        <v>100</v>
      </c>
    </row>
    <row r="56" spans="1:16" ht="12.75" customHeight="1" thickBot="1">
      <c r="A56" s="7" t="str">
        <f t="shared" si="6"/>
        <v> BRNO 26 </v>
      </c>
      <c r="B56" s="6" t="str">
        <f t="shared" si="7"/>
        <v>II</v>
      </c>
      <c r="C56" s="7">
        <f t="shared" si="8"/>
        <v>44208.461000000003</v>
      </c>
      <c r="D56" s="14" t="str">
        <f t="shared" si="9"/>
        <v>vis</v>
      </c>
      <c r="E56" s="33">
        <f>VLOOKUP(C56,Active!C$21:E$973,3,FALSE)</f>
        <v>-727.49351321550535</v>
      </c>
      <c r="F56" s="6" t="s">
        <v>93</v>
      </c>
      <c r="G56" s="14" t="str">
        <f t="shared" si="10"/>
        <v>44208.461</v>
      </c>
      <c r="H56" s="7">
        <f t="shared" si="11"/>
        <v>-727.5</v>
      </c>
      <c r="I56" s="34" t="s">
        <v>101</v>
      </c>
      <c r="J56" s="35" t="s">
        <v>102</v>
      </c>
      <c r="K56" s="34">
        <v>-727.5</v>
      </c>
      <c r="L56" s="34" t="s">
        <v>103</v>
      </c>
      <c r="M56" s="35" t="s">
        <v>98</v>
      </c>
      <c r="N56" s="35"/>
      <c r="O56" s="36" t="s">
        <v>104</v>
      </c>
      <c r="P56" s="36" t="s">
        <v>100</v>
      </c>
    </row>
    <row r="57" spans="1:16" ht="12.75" customHeight="1" thickBot="1">
      <c r="A57" s="7" t="str">
        <f t="shared" si="6"/>
        <v> BRNO 26 </v>
      </c>
      <c r="B57" s="6" t="str">
        <f t="shared" si="7"/>
        <v>II</v>
      </c>
      <c r="C57" s="7">
        <f t="shared" si="8"/>
        <v>44208.461000000003</v>
      </c>
      <c r="D57" s="14" t="str">
        <f t="shared" si="9"/>
        <v>vis</v>
      </c>
      <c r="E57" s="33">
        <f>VLOOKUP(C57,Active!C$21:E$973,3,FALSE)</f>
        <v>-727.49351321550535</v>
      </c>
      <c r="F57" s="6" t="s">
        <v>93</v>
      </c>
      <c r="G57" s="14" t="str">
        <f t="shared" si="10"/>
        <v>44208.461</v>
      </c>
      <c r="H57" s="7">
        <f t="shared" si="11"/>
        <v>-727.5</v>
      </c>
      <c r="I57" s="34" t="s">
        <v>101</v>
      </c>
      <c r="J57" s="35" t="s">
        <v>102</v>
      </c>
      <c r="K57" s="34">
        <v>-727.5</v>
      </c>
      <c r="L57" s="34" t="s">
        <v>103</v>
      </c>
      <c r="M57" s="35" t="s">
        <v>98</v>
      </c>
      <c r="N57" s="35"/>
      <c r="O57" s="36" t="s">
        <v>105</v>
      </c>
      <c r="P57" s="36" t="s">
        <v>100</v>
      </c>
    </row>
    <row r="58" spans="1:16" ht="12.75" customHeight="1" thickBot="1">
      <c r="A58" s="7" t="str">
        <f t="shared" si="6"/>
        <v> BRNO 26 </v>
      </c>
      <c r="B58" s="6" t="str">
        <f t="shared" si="7"/>
        <v>II</v>
      </c>
      <c r="C58" s="7">
        <f t="shared" si="8"/>
        <v>44208.462</v>
      </c>
      <c r="D58" s="14" t="str">
        <f t="shared" si="9"/>
        <v>vis</v>
      </c>
      <c r="E58" s="33">
        <f>VLOOKUP(C58,Active!C$21:E$973,3,FALSE)</f>
        <v>-727.49309172203743</v>
      </c>
      <c r="F58" s="6" t="s">
        <v>93</v>
      </c>
      <c r="G58" s="14" t="str">
        <f t="shared" si="10"/>
        <v>44208.462</v>
      </c>
      <c r="H58" s="7">
        <f t="shared" si="11"/>
        <v>-727.5</v>
      </c>
      <c r="I58" s="34" t="s">
        <v>106</v>
      </c>
      <c r="J58" s="35" t="s">
        <v>107</v>
      </c>
      <c r="K58" s="34">
        <v>-727.5</v>
      </c>
      <c r="L58" s="34" t="s">
        <v>108</v>
      </c>
      <c r="M58" s="35" t="s">
        <v>98</v>
      </c>
      <c r="N58" s="35"/>
      <c r="O58" s="36" t="s">
        <v>109</v>
      </c>
      <c r="P58" s="36" t="s">
        <v>100</v>
      </c>
    </row>
    <row r="59" spans="1:16" ht="12.75" customHeight="1" thickBot="1">
      <c r="A59" s="7" t="str">
        <f t="shared" si="6"/>
        <v> BRNO 26 </v>
      </c>
      <c r="B59" s="6" t="str">
        <f t="shared" si="7"/>
        <v>II</v>
      </c>
      <c r="C59" s="7">
        <f t="shared" si="8"/>
        <v>44208.464999999997</v>
      </c>
      <c r="D59" s="14" t="str">
        <f t="shared" si="9"/>
        <v>vis</v>
      </c>
      <c r="E59" s="33">
        <f>VLOOKUP(C59,Active!C$21:E$973,3,FALSE)</f>
        <v>-727.49182724163052</v>
      </c>
      <c r="F59" s="6" t="s">
        <v>93</v>
      </c>
      <c r="G59" s="14" t="str">
        <f t="shared" si="10"/>
        <v>44208.465</v>
      </c>
      <c r="H59" s="7">
        <f t="shared" si="11"/>
        <v>-727.5</v>
      </c>
      <c r="I59" s="34" t="s">
        <v>110</v>
      </c>
      <c r="J59" s="35" t="s">
        <v>111</v>
      </c>
      <c r="K59" s="34">
        <v>-727.5</v>
      </c>
      <c r="L59" s="34" t="s">
        <v>112</v>
      </c>
      <c r="M59" s="35" t="s">
        <v>98</v>
      </c>
      <c r="N59" s="35"/>
      <c r="O59" s="36" t="s">
        <v>113</v>
      </c>
      <c r="P59" s="36" t="s">
        <v>100</v>
      </c>
    </row>
    <row r="60" spans="1:16" ht="12.75" customHeight="1" thickBot="1">
      <c r="A60" s="7" t="str">
        <f t="shared" si="6"/>
        <v> BRNO 26 </v>
      </c>
      <c r="B60" s="6" t="str">
        <f t="shared" si="7"/>
        <v>I</v>
      </c>
      <c r="C60" s="7">
        <f t="shared" si="8"/>
        <v>44845.470999999998</v>
      </c>
      <c r="D60" s="14" t="str">
        <f t="shared" si="9"/>
        <v>vis</v>
      </c>
      <c r="E60" s="33">
        <f>VLOOKUP(C60,Active!C$21:E$973,3,FALSE)</f>
        <v>-458.99795828563566</v>
      </c>
      <c r="F60" s="6" t="s">
        <v>93</v>
      </c>
      <c r="G60" s="14" t="str">
        <f t="shared" si="10"/>
        <v>44845.471</v>
      </c>
      <c r="H60" s="7">
        <f t="shared" si="11"/>
        <v>-459</v>
      </c>
      <c r="I60" s="34" t="s">
        <v>123</v>
      </c>
      <c r="J60" s="35" t="s">
        <v>124</v>
      </c>
      <c r="K60" s="34">
        <v>-459</v>
      </c>
      <c r="L60" s="34" t="s">
        <v>125</v>
      </c>
      <c r="M60" s="35" t="s">
        <v>98</v>
      </c>
      <c r="N60" s="35"/>
      <c r="O60" s="36" t="s">
        <v>126</v>
      </c>
      <c r="P60" s="36" t="s">
        <v>100</v>
      </c>
    </row>
    <row r="61" spans="1:16" ht="12.75" customHeight="1" thickBot="1">
      <c r="A61" s="7" t="str">
        <f t="shared" si="6"/>
        <v> BRNO 26 </v>
      </c>
      <c r="B61" s="6" t="str">
        <f t="shared" si="7"/>
        <v>I</v>
      </c>
      <c r="C61" s="7">
        <f t="shared" si="8"/>
        <v>44902.406999999999</v>
      </c>
      <c r="D61" s="14" t="str">
        <f t="shared" si="9"/>
        <v>vis</v>
      </c>
      <c r="E61" s="33">
        <f>VLOOKUP(C61,Active!C$21:E$973,3,FALSE)</f>
        <v>-434.99980611300481</v>
      </c>
      <c r="F61" s="6" t="s">
        <v>93</v>
      </c>
      <c r="G61" s="14" t="str">
        <f t="shared" si="10"/>
        <v>44902.407</v>
      </c>
      <c r="H61" s="7">
        <f t="shared" si="11"/>
        <v>-435</v>
      </c>
      <c r="I61" s="34" t="s">
        <v>138</v>
      </c>
      <c r="J61" s="35" t="s">
        <v>139</v>
      </c>
      <c r="K61" s="34">
        <v>-435</v>
      </c>
      <c r="L61" s="34" t="s">
        <v>140</v>
      </c>
      <c r="M61" s="35" t="s">
        <v>98</v>
      </c>
      <c r="N61" s="35"/>
      <c r="O61" s="36" t="s">
        <v>141</v>
      </c>
      <c r="P61" s="36" t="s">
        <v>100</v>
      </c>
    </row>
    <row r="62" spans="1:16" ht="12.75" customHeight="1" thickBot="1">
      <c r="A62" s="7" t="str">
        <f t="shared" si="6"/>
        <v> BRNO 27 </v>
      </c>
      <c r="B62" s="6" t="str">
        <f t="shared" si="7"/>
        <v>I</v>
      </c>
      <c r="C62" s="7">
        <f t="shared" si="8"/>
        <v>45915.478999999999</v>
      </c>
      <c r="D62" s="14" t="str">
        <f t="shared" si="9"/>
        <v>vis</v>
      </c>
      <c r="E62" s="33">
        <f>VLOOKUP(C62,Active!C$21:E$973,3,FALSE)</f>
        <v>-7.9965741010815403</v>
      </c>
      <c r="F62" s="6" t="s">
        <v>93</v>
      </c>
      <c r="G62" s="14" t="str">
        <f t="shared" si="10"/>
        <v>45915.479</v>
      </c>
      <c r="H62" s="7">
        <f t="shared" si="11"/>
        <v>-8</v>
      </c>
      <c r="I62" s="34" t="s">
        <v>159</v>
      </c>
      <c r="J62" s="35" t="s">
        <v>160</v>
      </c>
      <c r="K62" s="34">
        <v>-8</v>
      </c>
      <c r="L62" s="34" t="s">
        <v>161</v>
      </c>
      <c r="M62" s="35" t="s">
        <v>98</v>
      </c>
      <c r="N62" s="35"/>
      <c r="O62" s="36" t="s">
        <v>162</v>
      </c>
      <c r="P62" s="36" t="s">
        <v>163</v>
      </c>
    </row>
    <row r="63" spans="1:16" ht="12.75" customHeight="1" thickBot="1">
      <c r="A63" s="7" t="str">
        <f t="shared" si="6"/>
        <v> BRNO 27 </v>
      </c>
      <c r="B63" s="6" t="str">
        <f t="shared" si="7"/>
        <v>I</v>
      </c>
      <c r="C63" s="7">
        <f t="shared" si="8"/>
        <v>45915.483999999997</v>
      </c>
      <c r="D63" s="14" t="str">
        <f t="shared" si="9"/>
        <v>vis</v>
      </c>
      <c r="E63" s="33">
        <f>VLOOKUP(C63,Active!C$21:E$973,3,FALSE)</f>
        <v>-7.9944666337357431</v>
      </c>
      <c r="F63" s="6" t="s">
        <v>93</v>
      </c>
      <c r="G63" s="14" t="str">
        <f t="shared" si="10"/>
        <v>45915.484</v>
      </c>
      <c r="H63" s="7">
        <f t="shared" si="11"/>
        <v>-8</v>
      </c>
      <c r="I63" s="34" t="s">
        <v>164</v>
      </c>
      <c r="J63" s="35" t="s">
        <v>165</v>
      </c>
      <c r="K63" s="34">
        <v>-8</v>
      </c>
      <c r="L63" s="34" t="s">
        <v>166</v>
      </c>
      <c r="M63" s="35" t="s">
        <v>98</v>
      </c>
      <c r="N63" s="35"/>
      <c r="O63" s="36" t="s">
        <v>167</v>
      </c>
      <c r="P63" s="36" t="s">
        <v>163</v>
      </c>
    </row>
    <row r="64" spans="1:16" ht="12.75" customHeight="1" thickBot="1">
      <c r="A64" s="7" t="str">
        <f t="shared" si="6"/>
        <v> BRNO 27 </v>
      </c>
      <c r="B64" s="6" t="str">
        <f t="shared" si="7"/>
        <v>I</v>
      </c>
      <c r="C64" s="7">
        <f t="shared" si="8"/>
        <v>45915.489000000001</v>
      </c>
      <c r="D64" s="14" t="str">
        <f t="shared" si="9"/>
        <v>vis</v>
      </c>
      <c r="E64" s="33">
        <f>VLOOKUP(C64,Active!C$21:E$973,3,FALSE)</f>
        <v>-7.9923591663868798</v>
      </c>
      <c r="F64" s="6" t="s">
        <v>93</v>
      </c>
      <c r="G64" s="14" t="str">
        <f t="shared" si="10"/>
        <v>45915.489</v>
      </c>
      <c r="H64" s="7">
        <f t="shared" si="11"/>
        <v>-8</v>
      </c>
      <c r="I64" s="34" t="s">
        <v>168</v>
      </c>
      <c r="J64" s="35" t="s">
        <v>169</v>
      </c>
      <c r="K64" s="34">
        <v>-8</v>
      </c>
      <c r="L64" s="34" t="s">
        <v>170</v>
      </c>
      <c r="M64" s="35" t="s">
        <v>98</v>
      </c>
      <c r="N64" s="35"/>
      <c r="O64" s="36" t="s">
        <v>171</v>
      </c>
      <c r="P64" s="36" t="s">
        <v>163</v>
      </c>
    </row>
    <row r="65" spans="1:16" ht="12.75" customHeight="1" thickBot="1">
      <c r="A65" s="7" t="str">
        <f t="shared" si="6"/>
        <v> BRNO 27 </v>
      </c>
      <c r="B65" s="6" t="str">
        <f t="shared" si="7"/>
        <v>I</v>
      </c>
      <c r="C65" s="7">
        <f t="shared" si="8"/>
        <v>45915.489000000001</v>
      </c>
      <c r="D65" s="14" t="str">
        <f t="shared" si="9"/>
        <v>vis</v>
      </c>
      <c r="E65" s="33">
        <f>VLOOKUP(C65,Active!C$21:E$973,3,FALSE)</f>
        <v>-7.9923591663868798</v>
      </c>
      <c r="F65" s="6" t="s">
        <v>93</v>
      </c>
      <c r="G65" s="14" t="str">
        <f t="shared" si="10"/>
        <v>45915.489</v>
      </c>
      <c r="H65" s="7">
        <f t="shared" si="11"/>
        <v>-8</v>
      </c>
      <c r="I65" s="34" t="s">
        <v>168</v>
      </c>
      <c r="J65" s="35" t="s">
        <v>169</v>
      </c>
      <c r="K65" s="34">
        <v>-8</v>
      </c>
      <c r="L65" s="34" t="s">
        <v>170</v>
      </c>
      <c r="M65" s="35" t="s">
        <v>98</v>
      </c>
      <c r="N65" s="35"/>
      <c r="O65" s="36" t="s">
        <v>172</v>
      </c>
      <c r="P65" s="36" t="s">
        <v>163</v>
      </c>
    </row>
    <row r="66" spans="1:16" ht="12.75" customHeight="1" thickBot="1">
      <c r="A66" s="7" t="str">
        <f t="shared" si="6"/>
        <v> BRNO 27 </v>
      </c>
      <c r="B66" s="6" t="str">
        <f t="shared" si="7"/>
        <v>I</v>
      </c>
      <c r="C66" s="7">
        <f t="shared" si="8"/>
        <v>45991.406000000003</v>
      </c>
      <c r="D66" s="14" t="str">
        <f t="shared" si="9"/>
        <v>vis</v>
      </c>
      <c r="E66" s="33">
        <f>VLOOKUP(C66,Active!C$21:E$973,3,FALSE)</f>
        <v>24.006160548549197</v>
      </c>
      <c r="F66" s="6" t="s">
        <v>93</v>
      </c>
      <c r="G66" s="14" t="str">
        <f t="shared" si="10"/>
        <v>45991.406</v>
      </c>
      <c r="H66" s="7">
        <f t="shared" si="11"/>
        <v>24</v>
      </c>
      <c r="I66" s="34" t="s">
        <v>181</v>
      </c>
      <c r="J66" s="35" t="s">
        <v>182</v>
      </c>
      <c r="K66" s="34">
        <v>24</v>
      </c>
      <c r="L66" s="34" t="s">
        <v>103</v>
      </c>
      <c r="M66" s="35" t="s">
        <v>98</v>
      </c>
      <c r="N66" s="35"/>
      <c r="O66" s="36" t="s">
        <v>183</v>
      </c>
      <c r="P66" s="36" t="s">
        <v>163</v>
      </c>
    </row>
    <row r="67" spans="1:16" ht="12.75" customHeight="1" thickBot="1">
      <c r="A67" s="7" t="str">
        <f t="shared" si="6"/>
        <v> BRNO 27 </v>
      </c>
      <c r="B67" s="6" t="str">
        <f t="shared" si="7"/>
        <v>I</v>
      </c>
      <c r="C67" s="7">
        <f t="shared" si="8"/>
        <v>45991.406000000003</v>
      </c>
      <c r="D67" s="14" t="str">
        <f t="shared" si="9"/>
        <v>vis</v>
      </c>
      <c r="E67" s="33">
        <f>VLOOKUP(C67,Active!C$21:E$973,3,FALSE)</f>
        <v>24.006160548549197</v>
      </c>
      <c r="F67" s="6" t="s">
        <v>93</v>
      </c>
      <c r="G67" s="14" t="str">
        <f t="shared" si="10"/>
        <v>45991.406</v>
      </c>
      <c r="H67" s="7">
        <f t="shared" si="11"/>
        <v>24</v>
      </c>
      <c r="I67" s="34" t="s">
        <v>181</v>
      </c>
      <c r="J67" s="35" t="s">
        <v>182</v>
      </c>
      <c r="K67" s="34">
        <v>24</v>
      </c>
      <c r="L67" s="34" t="s">
        <v>103</v>
      </c>
      <c r="M67" s="35" t="s">
        <v>98</v>
      </c>
      <c r="N67" s="35"/>
      <c r="O67" s="36" t="s">
        <v>109</v>
      </c>
      <c r="P67" s="36" t="s">
        <v>163</v>
      </c>
    </row>
    <row r="68" spans="1:16" ht="12.75" customHeight="1" thickBot="1">
      <c r="A68" s="7" t="str">
        <f t="shared" si="6"/>
        <v> BRNO 28 </v>
      </c>
      <c r="B68" s="6" t="str">
        <f t="shared" si="7"/>
        <v>I</v>
      </c>
      <c r="C68" s="7">
        <f t="shared" si="8"/>
        <v>46297.463000000003</v>
      </c>
      <c r="D68" s="14" t="str">
        <f t="shared" si="9"/>
        <v>vis</v>
      </c>
      <c r="E68" s="33">
        <f>VLOOKUP(C68,Active!C$21:E$973,3,FALSE)</f>
        <v>153.0071873066409</v>
      </c>
      <c r="F68" s="6" t="s">
        <v>93</v>
      </c>
      <c r="G68" s="14" t="str">
        <f t="shared" si="10"/>
        <v>46297.463</v>
      </c>
      <c r="H68" s="7">
        <f t="shared" si="11"/>
        <v>153</v>
      </c>
      <c r="I68" s="34" t="s">
        <v>186</v>
      </c>
      <c r="J68" s="35" t="s">
        <v>187</v>
      </c>
      <c r="K68" s="34">
        <v>153</v>
      </c>
      <c r="L68" s="34" t="s">
        <v>188</v>
      </c>
      <c r="M68" s="35" t="s">
        <v>98</v>
      </c>
      <c r="N68" s="35"/>
      <c r="O68" s="36" t="s">
        <v>109</v>
      </c>
      <c r="P68" s="36" t="s">
        <v>189</v>
      </c>
    </row>
    <row r="69" spans="1:16" ht="12.75" customHeight="1" thickBot="1">
      <c r="A69" s="7" t="str">
        <f t="shared" si="6"/>
        <v> BRNO 28 </v>
      </c>
      <c r="B69" s="6" t="str">
        <f t="shared" si="7"/>
        <v>I</v>
      </c>
      <c r="C69" s="7">
        <f t="shared" si="8"/>
        <v>46679.442999999999</v>
      </c>
      <c r="D69" s="14" t="str">
        <f t="shared" si="9"/>
        <v>vis</v>
      </c>
      <c r="E69" s="33">
        <f>VLOOKUP(C69,Active!C$21:E$973,3,FALSE)</f>
        <v>314.00926274048243</v>
      </c>
      <c r="F69" s="6" t="s">
        <v>93</v>
      </c>
      <c r="G69" s="14" t="str">
        <f t="shared" si="10"/>
        <v>46679.443</v>
      </c>
      <c r="H69" s="7">
        <f t="shared" si="11"/>
        <v>314</v>
      </c>
      <c r="I69" s="34" t="s">
        <v>193</v>
      </c>
      <c r="J69" s="35" t="s">
        <v>194</v>
      </c>
      <c r="K69" s="34">
        <v>314</v>
      </c>
      <c r="L69" s="34" t="s">
        <v>195</v>
      </c>
      <c r="M69" s="35" t="s">
        <v>98</v>
      </c>
      <c r="N69" s="35"/>
      <c r="O69" s="36" t="s">
        <v>99</v>
      </c>
      <c r="P69" s="36" t="s">
        <v>189</v>
      </c>
    </row>
    <row r="70" spans="1:16" ht="12.75" customHeight="1" thickBot="1">
      <c r="A70" s="7" t="str">
        <f t="shared" si="6"/>
        <v> BRNO 28 </v>
      </c>
      <c r="B70" s="6" t="str">
        <f t="shared" si="7"/>
        <v>I</v>
      </c>
      <c r="C70" s="7">
        <f t="shared" si="8"/>
        <v>46679.45</v>
      </c>
      <c r="D70" s="14" t="str">
        <f t="shared" si="9"/>
        <v>vis</v>
      </c>
      <c r="E70" s="33">
        <f>VLOOKUP(C70,Active!C$21:E$973,3,FALSE)</f>
        <v>314.01221319476713</v>
      </c>
      <c r="F70" s="6" t="s">
        <v>93</v>
      </c>
      <c r="G70" s="14" t="str">
        <f t="shared" si="10"/>
        <v>46679.450</v>
      </c>
      <c r="H70" s="7">
        <f t="shared" si="11"/>
        <v>314</v>
      </c>
      <c r="I70" s="34" t="s">
        <v>200</v>
      </c>
      <c r="J70" s="35" t="s">
        <v>201</v>
      </c>
      <c r="K70" s="34">
        <v>314</v>
      </c>
      <c r="L70" s="34" t="s">
        <v>202</v>
      </c>
      <c r="M70" s="35" t="s">
        <v>98</v>
      </c>
      <c r="N70" s="35"/>
      <c r="O70" s="36" t="s">
        <v>109</v>
      </c>
      <c r="P70" s="36" t="s">
        <v>189</v>
      </c>
    </row>
    <row r="71" spans="1:16" ht="12.75" customHeight="1" thickBot="1">
      <c r="A71" s="7" t="str">
        <f t="shared" si="6"/>
        <v> BRNO 28 </v>
      </c>
      <c r="B71" s="6" t="str">
        <f t="shared" si="7"/>
        <v>I</v>
      </c>
      <c r="C71" s="7">
        <f t="shared" si="8"/>
        <v>46679.455000000002</v>
      </c>
      <c r="D71" s="14" t="str">
        <f t="shared" si="9"/>
        <v>vis</v>
      </c>
      <c r="E71" s="33">
        <f>VLOOKUP(C71,Active!C$21:E$973,3,FALSE)</f>
        <v>314.01432066211601</v>
      </c>
      <c r="F71" s="6" t="s">
        <v>93</v>
      </c>
      <c r="G71" s="14" t="str">
        <f t="shared" si="10"/>
        <v>46679.455</v>
      </c>
      <c r="H71" s="7">
        <f t="shared" si="11"/>
        <v>314</v>
      </c>
      <c r="I71" s="34" t="s">
        <v>203</v>
      </c>
      <c r="J71" s="35" t="s">
        <v>204</v>
      </c>
      <c r="K71" s="34">
        <v>314</v>
      </c>
      <c r="L71" s="34" t="s">
        <v>205</v>
      </c>
      <c r="M71" s="35" t="s">
        <v>98</v>
      </c>
      <c r="N71" s="35"/>
      <c r="O71" s="36" t="s">
        <v>167</v>
      </c>
      <c r="P71" s="36" t="s">
        <v>189</v>
      </c>
    </row>
    <row r="72" spans="1:16" ht="12.75" customHeight="1" thickBot="1">
      <c r="A72" s="7" t="str">
        <f t="shared" si="6"/>
        <v> BBS 121 </v>
      </c>
      <c r="B72" s="6" t="str">
        <f t="shared" si="7"/>
        <v>I</v>
      </c>
      <c r="C72" s="7">
        <f t="shared" si="8"/>
        <v>51436.358</v>
      </c>
      <c r="D72" s="14" t="str">
        <f t="shared" si="9"/>
        <v>vis</v>
      </c>
      <c r="E72" s="33">
        <f>VLOOKUP(C72,Active!C$21:E$973,3,FALSE)</f>
        <v>2319.0178696371277</v>
      </c>
      <c r="F72" s="6" t="s">
        <v>93</v>
      </c>
      <c r="G72" s="14" t="str">
        <f t="shared" si="10"/>
        <v>51436.358</v>
      </c>
      <c r="H72" s="7">
        <f t="shared" si="11"/>
        <v>2319</v>
      </c>
      <c r="I72" s="34" t="s">
        <v>274</v>
      </c>
      <c r="J72" s="35" t="s">
        <v>275</v>
      </c>
      <c r="K72" s="34">
        <v>2319</v>
      </c>
      <c r="L72" s="34" t="s">
        <v>276</v>
      </c>
      <c r="M72" s="35" t="s">
        <v>98</v>
      </c>
      <c r="N72" s="35"/>
      <c r="O72" s="36" t="s">
        <v>117</v>
      </c>
      <c r="P72" s="36" t="s">
        <v>277</v>
      </c>
    </row>
    <row r="73" spans="1:16" ht="12.75" customHeight="1" thickBot="1">
      <c r="A73" s="7" t="str">
        <f t="shared" si="6"/>
        <v> BBS 123 </v>
      </c>
      <c r="B73" s="6" t="str">
        <f t="shared" si="7"/>
        <v>I</v>
      </c>
      <c r="C73" s="7">
        <f t="shared" si="8"/>
        <v>51742.417000000001</v>
      </c>
      <c r="D73" s="14" t="str">
        <f t="shared" si="9"/>
        <v>vis</v>
      </c>
      <c r="E73" s="33">
        <f>VLOOKUP(C73,Active!C$21:E$973,3,FALSE)</f>
        <v>2448.0197393821581</v>
      </c>
      <c r="F73" s="6" t="s">
        <v>93</v>
      </c>
      <c r="G73" s="14" t="str">
        <f t="shared" si="10"/>
        <v>51742.417</v>
      </c>
      <c r="H73" s="7">
        <f t="shared" si="11"/>
        <v>2448</v>
      </c>
      <c r="I73" s="34" t="s">
        <v>278</v>
      </c>
      <c r="J73" s="35" t="s">
        <v>279</v>
      </c>
      <c r="K73" s="34">
        <v>2448</v>
      </c>
      <c r="L73" s="34" t="s">
        <v>240</v>
      </c>
      <c r="M73" s="35" t="s">
        <v>98</v>
      </c>
      <c r="N73" s="35"/>
      <c r="O73" s="36" t="s">
        <v>117</v>
      </c>
      <c r="P73" s="36" t="s">
        <v>280</v>
      </c>
    </row>
    <row r="74" spans="1:16" ht="12.75" customHeight="1" thickBot="1">
      <c r="A74" s="7" t="str">
        <f t="shared" si="6"/>
        <v> BBS 126 </v>
      </c>
      <c r="B74" s="6" t="str">
        <f t="shared" si="7"/>
        <v>I</v>
      </c>
      <c r="C74" s="7">
        <f t="shared" si="8"/>
        <v>52093.544999999998</v>
      </c>
      <c r="D74" s="14" t="str">
        <f t="shared" si="9"/>
        <v>vis</v>
      </c>
      <c r="E74" s="33">
        <f>VLOOKUP(C74,Active!C$21:E$973,3,FALSE)</f>
        <v>2596.0178982986827</v>
      </c>
      <c r="F74" s="6" t="s">
        <v>93</v>
      </c>
      <c r="G74" s="14" t="str">
        <f t="shared" si="10"/>
        <v>52093.545</v>
      </c>
      <c r="H74" s="7">
        <f t="shared" si="11"/>
        <v>2596</v>
      </c>
      <c r="I74" s="34" t="s">
        <v>281</v>
      </c>
      <c r="J74" s="35" t="s">
        <v>282</v>
      </c>
      <c r="K74" s="34">
        <v>2596</v>
      </c>
      <c r="L74" s="34" t="s">
        <v>276</v>
      </c>
      <c r="M74" s="35" t="s">
        <v>98</v>
      </c>
      <c r="N74" s="35"/>
      <c r="O74" s="36" t="s">
        <v>117</v>
      </c>
      <c r="P74" s="36" t="s">
        <v>283</v>
      </c>
    </row>
    <row r="75" spans="1:16" ht="12.75" customHeight="1" thickBot="1">
      <c r="A75" s="7" t="str">
        <f t="shared" si="6"/>
        <v> BBS 128 </v>
      </c>
      <c r="B75" s="6" t="str">
        <f t="shared" si="7"/>
        <v>I</v>
      </c>
      <c r="C75" s="7">
        <f t="shared" si="8"/>
        <v>52475.525999999998</v>
      </c>
      <c r="D75" s="14" t="str">
        <f t="shared" si="9"/>
        <v>vis</v>
      </c>
      <c r="E75" s="33">
        <f>VLOOKUP(C75,Active!C$21:E$973,3,FALSE)</f>
        <v>2757.0203952259949</v>
      </c>
      <c r="F75" s="6" t="s">
        <v>93</v>
      </c>
      <c r="G75" s="14" t="str">
        <f t="shared" si="10"/>
        <v>52475.526</v>
      </c>
      <c r="H75" s="7">
        <f t="shared" si="11"/>
        <v>2757</v>
      </c>
      <c r="I75" s="34" t="s">
        <v>289</v>
      </c>
      <c r="J75" s="35" t="s">
        <v>290</v>
      </c>
      <c r="K75" s="34">
        <v>2757</v>
      </c>
      <c r="L75" s="34" t="s">
        <v>291</v>
      </c>
      <c r="M75" s="35" t="s">
        <v>98</v>
      </c>
      <c r="N75" s="35"/>
      <c r="O75" s="36" t="s">
        <v>117</v>
      </c>
      <c r="P75" s="36" t="s">
        <v>292</v>
      </c>
    </row>
    <row r="76" spans="1:16" ht="12.75" customHeight="1" thickBot="1">
      <c r="A76" s="7" t="str">
        <f t="shared" si="6"/>
        <v>VSB 45 </v>
      </c>
      <c r="B76" s="6" t="str">
        <f t="shared" si="7"/>
        <v>I</v>
      </c>
      <c r="C76" s="7">
        <f t="shared" si="8"/>
        <v>53951.229099999997</v>
      </c>
      <c r="D76" s="14" t="str">
        <f t="shared" si="9"/>
        <v>vis</v>
      </c>
      <c r="E76" s="33">
        <f>VLOOKUP(C76,Active!C$21:E$973,3,FALSE)</f>
        <v>3379.0196146200892</v>
      </c>
      <c r="F76" s="6" t="s">
        <v>93</v>
      </c>
      <c r="G76" s="14" t="str">
        <f t="shared" si="10"/>
        <v>53951.2291</v>
      </c>
      <c r="H76" s="7">
        <f t="shared" si="11"/>
        <v>3379</v>
      </c>
      <c r="I76" s="34" t="s">
        <v>315</v>
      </c>
      <c r="J76" s="35" t="s">
        <v>316</v>
      </c>
      <c r="K76" s="34" t="s">
        <v>317</v>
      </c>
      <c r="L76" s="34" t="s">
        <v>318</v>
      </c>
      <c r="M76" s="35" t="s">
        <v>220</v>
      </c>
      <c r="N76" s="35" t="s">
        <v>221</v>
      </c>
      <c r="O76" s="36" t="s">
        <v>319</v>
      </c>
      <c r="P76" s="37" t="s">
        <v>320</v>
      </c>
    </row>
    <row r="77" spans="1:16" ht="12.75" customHeight="1" thickBot="1">
      <c r="A77" s="7" t="str">
        <f t="shared" si="6"/>
        <v>IBVS 5806 </v>
      </c>
      <c r="B77" s="6" t="str">
        <f t="shared" si="7"/>
        <v>I</v>
      </c>
      <c r="C77" s="7">
        <f t="shared" si="8"/>
        <v>54273.887900000002</v>
      </c>
      <c r="D77" s="14" t="str">
        <f t="shared" si="9"/>
        <v>vis</v>
      </c>
      <c r="E77" s="33">
        <f>VLOOKUP(C77,Active!C$21:E$973,3,FALSE)</f>
        <v>3515.0181916581387</v>
      </c>
      <c r="F77" s="6" t="s">
        <v>93</v>
      </c>
      <c r="G77" s="14" t="str">
        <f t="shared" si="10"/>
        <v>54273.8879</v>
      </c>
      <c r="H77" s="7">
        <f t="shared" si="11"/>
        <v>3515</v>
      </c>
      <c r="I77" s="34" t="s">
        <v>321</v>
      </c>
      <c r="J77" s="35" t="s">
        <v>322</v>
      </c>
      <c r="K77" s="34" t="s">
        <v>323</v>
      </c>
      <c r="L77" s="34" t="s">
        <v>324</v>
      </c>
      <c r="M77" s="35" t="s">
        <v>325</v>
      </c>
      <c r="N77" s="35" t="s">
        <v>286</v>
      </c>
      <c r="O77" s="36" t="s">
        <v>326</v>
      </c>
      <c r="P77" s="37" t="s">
        <v>327</v>
      </c>
    </row>
    <row r="78" spans="1:16">
      <c r="B78" s="6"/>
      <c r="E78" s="33"/>
      <c r="F78" s="6"/>
    </row>
    <row r="79" spans="1:16">
      <c r="B79" s="6"/>
      <c r="E79" s="33"/>
      <c r="F79" s="6"/>
    </row>
    <row r="80" spans="1:16">
      <c r="B80" s="6"/>
      <c r="E80" s="33"/>
      <c r="F80" s="6"/>
    </row>
    <row r="81" spans="2:6">
      <c r="B81" s="6"/>
      <c r="E81" s="33"/>
      <c r="F81" s="6"/>
    </row>
    <row r="82" spans="2:6">
      <c r="B82" s="6"/>
      <c r="E82" s="33"/>
      <c r="F82" s="6"/>
    </row>
    <row r="83" spans="2:6">
      <c r="B83" s="6"/>
      <c r="E83" s="33"/>
      <c r="F83" s="6"/>
    </row>
    <row r="84" spans="2:6">
      <c r="B84" s="6"/>
      <c r="E84" s="33"/>
      <c r="F84" s="6"/>
    </row>
    <row r="85" spans="2:6">
      <c r="B85" s="6"/>
      <c r="E85" s="33"/>
      <c r="F85" s="6"/>
    </row>
    <row r="86" spans="2:6">
      <c r="B86" s="6"/>
      <c r="E86" s="33"/>
      <c r="F86" s="6"/>
    </row>
    <row r="87" spans="2:6">
      <c r="B87" s="6"/>
      <c r="E87" s="33"/>
      <c r="F87" s="6"/>
    </row>
    <row r="88" spans="2:6">
      <c r="B88" s="6"/>
      <c r="E88" s="33"/>
      <c r="F88" s="6"/>
    </row>
    <row r="89" spans="2:6">
      <c r="B89" s="6"/>
      <c r="E89" s="33"/>
      <c r="F89" s="6"/>
    </row>
    <row r="90" spans="2:6">
      <c r="B90" s="6"/>
      <c r="E90" s="33"/>
      <c r="F90" s="6"/>
    </row>
    <row r="91" spans="2:6">
      <c r="B91" s="6"/>
      <c r="E91" s="33"/>
      <c r="F91" s="6"/>
    </row>
    <row r="92" spans="2:6">
      <c r="B92" s="6"/>
      <c r="E92" s="33"/>
      <c r="F92" s="6"/>
    </row>
    <row r="93" spans="2:6">
      <c r="B93" s="6"/>
      <c r="E93" s="33"/>
      <c r="F93" s="6"/>
    </row>
    <row r="94" spans="2:6">
      <c r="B94" s="6"/>
      <c r="E94" s="33"/>
      <c r="F94" s="6"/>
    </row>
    <row r="95" spans="2:6">
      <c r="B95" s="6"/>
      <c r="E95" s="33"/>
      <c r="F95" s="6"/>
    </row>
    <row r="96" spans="2:6">
      <c r="B96" s="6"/>
      <c r="E96" s="33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</sheetData>
  <phoneticPr fontId="7" type="noConversion"/>
  <hyperlinks>
    <hyperlink ref="P30" r:id="rId1" display="http://www.konkoly.hu/cgi-bin/IBVS?5710"/>
    <hyperlink ref="P32" r:id="rId2" display="http://www.konkoly.hu/cgi-bin/IBVS?5710"/>
    <hyperlink ref="P45" r:id="rId3" display="http://www.bav-astro.de/sfs/BAVM_link.php?BAVMnr=152"/>
    <hyperlink ref="P48" r:id="rId4" display="http://var.astro.cz/oejv/issues/oejv0003.pdf"/>
    <hyperlink ref="P49" r:id="rId5" display="http://www.bav-astro.de/sfs/BAVM_link.php?BAVMnr=173"/>
    <hyperlink ref="P50" r:id="rId6" display="http://www.bav-astro.de/sfs/BAVM_link.php?BAVMnr=173"/>
    <hyperlink ref="P51" r:id="rId7" display="http://www.konkoly.hu/cgi-bin/IBVS?5710"/>
    <hyperlink ref="P76" r:id="rId8" display="http://vsolj.cetus-net.org/no45.pdf"/>
    <hyperlink ref="P77" r:id="rId9" display="http://www.konkoly.hu/cgi-bin/IBVS?5806"/>
    <hyperlink ref="P52" r:id="rId10" display="http://www.konkoly.hu/cgi-bin/IBVS?5960"/>
    <hyperlink ref="P53" r:id="rId11" display="http://www.bav-astro.de/sfs/BAVM_link.php?BAVMnr=215"/>
    <hyperlink ref="P54" r:id="rId12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2024-03-02T03:58:24Z</dcterms:modified>
</cp:coreProperties>
</file>