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5D4730F-AC5F-456A-9560-31D261DFAD6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K78" i="1" l="1"/>
  <c r="D9" i="1"/>
  <c r="C9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6" i="1"/>
  <c r="O37" i="1"/>
  <c r="O38" i="1"/>
  <c r="O39" i="1"/>
  <c r="O40" i="1"/>
  <c r="O41" i="1"/>
  <c r="O42" i="1"/>
  <c r="O43" i="1"/>
  <c r="O44" i="1"/>
  <c r="O45" i="1"/>
  <c r="O46" i="1"/>
  <c r="O81" i="1"/>
  <c r="G46" i="2"/>
  <c r="C46" i="2"/>
  <c r="G45" i="2"/>
  <c r="C45" i="2"/>
  <c r="G72" i="2"/>
  <c r="C72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H46" i="2"/>
  <c r="D46" i="2"/>
  <c r="B46" i="2"/>
  <c r="A46" i="2"/>
  <c r="H45" i="2"/>
  <c r="B45" i="2"/>
  <c r="D45" i="2"/>
  <c r="A45" i="2"/>
  <c r="H72" i="2"/>
  <c r="D72" i="2"/>
  <c r="B72" i="2"/>
  <c r="A72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66" i="2"/>
  <c r="D66" i="2"/>
  <c r="B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O83" i="1"/>
  <c r="F16" i="1"/>
  <c r="F17" i="1" s="1"/>
  <c r="C17" i="1"/>
  <c r="C7" i="1"/>
  <c r="C8" i="1"/>
  <c r="C54" i="1"/>
  <c r="O47" i="1"/>
  <c r="O48" i="1"/>
  <c r="O49" i="1"/>
  <c r="O50" i="1"/>
  <c r="O51" i="1"/>
  <c r="O52" i="1"/>
  <c r="O53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9" i="1"/>
  <c r="O80" i="1"/>
  <c r="O82" i="1"/>
  <c r="O35" i="1"/>
  <c r="O78" i="1"/>
  <c r="E21" i="1"/>
  <c r="F21" i="1"/>
  <c r="E64" i="2"/>
  <c r="E44" i="2"/>
  <c r="E60" i="2"/>
  <c r="E65" i="2"/>
  <c r="E72" i="2"/>
  <c r="E66" i="2"/>
  <c r="E45" i="2"/>
  <c r="E55" i="2"/>
  <c r="E29" i="2"/>
  <c r="E41" i="2"/>
  <c r="E30" i="2"/>
  <c r="E56" i="2"/>
  <c r="E31" i="2"/>
  <c r="E36" i="2"/>
  <c r="E57" i="2"/>
  <c r="E32" i="2"/>
  <c r="E70" i="2"/>
  <c r="E38" i="2"/>
  <c r="E43" i="2"/>
  <c r="E82" i="1"/>
  <c r="F82" i="1"/>
  <c r="G82" i="1"/>
  <c r="K82" i="1"/>
  <c r="G75" i="1"/>
  <c r="K75" i="1"/>
  <c r="E73" i="1"/>
  <c r="F73" i="1"/>
  <c r="E65" i="1"/>
  <c r="F65" i="1"/>
  <c r="G59" i="1"/>
  <c r="I59" i="1"/>
  <c r="E57" i="1"/>
  <c r="F57" i="1"/>
  <c r="G57" i="1"/>
  <c r="I57" i="1"/>
  <c r="E49" i="1"/>
  <c r="F49" i="1"/>
  <c r="G49" i="1"/>
  <c r="I49" i="1"/>
  <c r="G45" i="1"/>
  <c r="I45" i="1"/>
  <c r="E43" i="1"/>
  <c r="F43" i="1"/>
  <c r="E34" i="1"/>
  <c r="F34" i="1"/>
  <c r="G28" i="1"/>
  <c r="I28" i="1"/>
  <c r="E26" i="1"/>
  <c r="F26" i="1"/>
  <c r="G26" i="1"/>
  <c r="I26" i="1"/>
  <c r="E78" i="1"/>
  <c r="F78" i="1"/>
  <c r="E70" i="1"/>
  <c r="F70" i="1"/>
  <c r="E62" i="1"/>
  <c r="F62" i="1"/>
  <c r="E54" i="1"/>
  <c r="F54" i="1"/>
  <c r="G54" i="1"/>
  <c r="H54" i="1"/>
  <c r="E35" i="1"/>
  <c r="F35" i="1"/>
  <c r="G35" i="1"/>
  <c r="E40" i="1"/>
  <c r="F40" i="1"/>
  <c r="E31" i="1"/>
  <c r="F31" i="1"/>
  <c r="E23" i="1"/>
  <c r="F23" i="1"/>
  <c r="G23" i="1"/>
  <c r="I23" i="1"/>
  <c r="E75" i="1"/>
  <c r="F75" i="1"/>
  <c r="G69" i="1"/>
  <c r="I69" i="1"/>
  <c r="E67" i="1"/>
  <c r="F67" i="1"/>
  <c r="G67" i="1"/>
  <c r="I67" i="1"/>
  <c r="E59" i="1"/>
  <c r="F59" i="1"/>
  <c r="E51" i="1"/>
  <c r="F51" i="1"/>
  <c r="G51" i="1"/>
  <c r="I51" i="1"/>
  <c r="E45" i="1"/>
  <c r="F45" i="1"/>
  <c r="G39" i="1"/>
  <c r="I39" i="1"/>
  <c r="E37" i="1"/>
  <c r="F37" i="1"/>
  <c r="G37" i="1"/>
  <c r="I37" i="1"/>
  <c r="E28" i="1"/>
  <c r="F28" i="1"/>
  <c r="G83" i="1"/>
  <c r="K83" i="1"/>
  <c r="E80" i="1"/>
  <c r="F80" i="1"/>
  <c r="G80" i="1"/>
  <c r="K80" i="1"/>
  <c r="E72" i="1"/>
  <c r="F72" i="1"/>
  <c r="G72" i="1"/>
  <c r="K72" i="1"/>
  <c r="G66" i="1"/>
  <c r="I66" i="1"/>
  <c r="E64" i="1"/>
  <c r="F64" i="1"/>
  <c r="G64" i="1"/>
  <c r="I64" i="1"/>
  <c r="E56" i="1"/>
  <c r="F56" i="1"/>
  <c r="G56" i="1"/>
  <c r="I56" i="1"/>
  <c r="G50" i="1"/>
  <c r="I50" i="1"/>
  <c r="E48" i="1"/>
  <c r="F48" i="1"/>
  <c r="G48" i="1"/>
  <c r="I48" i="1"/>
  <c r="E42" i="1"/>
  <c r="F42" i="1"/>
  <c r="G42" i="1"/>
  <c r="I42" i="1"/>
  <c r="G36" i="1"/>
  <c r="I36" i="1"/>
  <c r="E33" i="1"/>
  <c r="F33" i="1"/>
  <c r="G33" i="1"/>
  <c r="I33" i="1"/>
  <c r="E25" i="1"/>
  <c r="F25" i="1"/>
  <c r="G25" i="1"/>
  <c r="I25" i="1"/>
  <c r="E77" i="1"/>
  <c r="F77" i="1"/>
  <c r="G77" i="1"/>
  <c r="K77" i="1"/>
  <c r="G71" i="1"/>
  <c r="K71" i="1"/>
  <c r="E69" i="1"/>
  <c r="F69" i="1"/>
  <c r="E61" i="1"/>
  <c r="F61" i="1"/>
  <c r="G61" i="1"/>
  <c r="I61" i="1"/>
  <c r="E53" i="1"/>
  <c r="F53" i="1"/>
  <c r="G53" i="1"/>
  <c r="I53" i="1"/>
  <c r="E81" i="1"/>
  <c r="F81" i="1"/>
  <c r="G81" i="1"/>
  <c r="I81" i="1"/>
  <c r="G41" i="1"/>
  <c r="I41" i="1"/>
  <c r="E39" i="1"/>
  <c r="F39" i="1"/>
  <c r="E30" i="1"/>
  <c r="F30" i="1"/>
  <c r="G30" i="1"/>
  <c r="I30" i="1"/>
  <c r="E22" i="1"/>
  <c r="F22" i="1"/>
  <c r="G22" i="1"/>
  <c r="I22" i="1"/>
  <c r="E83" i="1"/>
  <c r="F83" i="1"/>
  <c r="E74" i="1"/>
  <c r="F74" i="1"/>
  <c r="G74" i="1"/>
  <c r="K74" i="1"/>
  <c r="G68" i="1"/>
  <c r="I68" i="1"/>
  <c r="E66" i="1"/>
  <c r="F66" i="1"/>
  <c r="E58" i="1"/>
  <c r="F58" i="1"/>
  <c r="G58" i="1"/>
  <c r="I58" i="1"/>
  <c r="E50" i="1"/>
  <c r="F50" i="1"/>
  <c r="E44" i="1"/>
  <c r="F44" i="1"/>
  <c r="G44" i="1"/>
  <c r="I44" i="1"/>
  <c r="E36" i="1"/>
  <c r="F36" i="1"/>
  <c r="E27" i="1"/>
  <c r="F27" i="1"/>
  <c r="G27" i="1"/>
  <c r="I27" i="1"/>
  <c r="U21" i="1"/>
  <c r="E79" i="1"/>
  <c r="F79" i="1"/>
  <c r="G79" i="1"/>
  <c r="K79" i="1"/>
  <c r="G73" i="1"/>
  <c r="K73" i="1"/>
  <c r="E71" i="1"/>
  <c r="F71" i="1"/>
  <c r="G65" i="1"/>
  <c r="I65" i="1"/>
  <c r="E63" i="1"/>
  <c r="F63" i="1"/>
  <c r="G63" i="1"/>
  <c r="I63" i="1"/>
  <c r="E55" i="1"/>
  <c r="F55" i="1"/>
  <c r="G55" i="1"/>
  <c r="K55" i="1"/>
  <c r="E47" i="1"/>
  <c r="F47" i="1"/>
  <c r="G47" i="1"/>
  <c r="I47" i="1"/>
  <c r="G43" i="1"/>
  <c r="I43" i="1"/>
  <c r="E41" i="1"/>
  <c r="F41" i="1"/>
  <c r="G34" i="1"/>
  <c r="I34" i="1"/>
  <c r="E32" i="1"/>
  <c r="F32" i="1"/>
  <c r="G32" i="1"/>
  <c r="I32" i="1"/>
  <c r="E24" i="1"/>
  <c r="F24" i="1"/>
  <c r="G24" i="1"/>
  <c r="I24" i="1"/>
  <c r="O54" i="1"/>
  <c r="G78" i="1"/>
  <c r="E76" i="1"/>
  <c r="F76" i="1"/>
  <c r="G76" i="1"/>
  <c r="K76" i="1"/>
  <c r="G70" i="1"/>
  <c r="I70" i="1"/>
  <c r="E68" i="1"/>
  <c r="F68" i="1"/>
  <c r="G62" i="1"/>
  <c r="I62" i="1"/>
  <c r="E60" i="1"/>
  <c r="F60" i="1"/>
  <c r="G60" i="1"/>
  <c r="I60" i="1"/>
  <c r="E52" i="1"/>
  <c r="F52" i="1"/>
  <c r="G52" i="1"/>
  <c r="I52" i="1"/>
  <c r="E46" i="1"/>
  <c r="F46" i="1"/>
  <c r="G46" i="1"/>
  <c r="I46" i="1"/>
  <c r="G40" i="1"/>
  <c r="I40" i="1"/>
  <c r="E38" i="1"/>
  <c r="F38" i="1"/>
  <c r="G38" i="1"/>
  <c r="I38" i="1"/>
  <c r="G31" i="1"/>
  <c r="I31" i="1"/>
  <c r="E29" i="1"/>
  <c r="F29" i="1"/>
  <c r="G29" i="1"/>
  <c r="I29" i="1"/>
  <c r="I35" i="1"/>
  <c r="E26" i="2"/>
  <c r="E19" i="2"/>
  <c r="E25" i="2"/>
  <c r="E12" i="2"/>
  <c r="E24" i="2"/>
  <c r="E28" i="2"/>
  <c r="E27" i="2"/>
  <c r="E33" i="2"/>
  <c r="E37" i="2"/>
  <c r="E20" i="2"/>
  <c r="E14" i="2"/>
  <c r="E13" i="2"/>
  <c r="E68" i="2"/>
  <c r="E11" i="2"/>
  <c r="E23" i="2"/>
  <c r="E22" i="2"/>
  <c r="E21" i="2"/>
  <c r="E15" i="2"/>
  <c r="E63" i="2"/>
  <c r="E69" i="2"/>
  <c r="E62" i="2"/>
  <c r="E67" i="2"/>
  <c r="E17" i="2"/>
  <c r="E71" i="2"/>
  <c r="E16" i="2"/>
  <c r="E50" i="2"/>
  <c r="E52" i="2"/>
  <c r="E61" i="2"/>
  <c r="E59" i="2"/>
  <c r="E58" i="2"/>
  <c r="E51" i="2"/>
  <c r="E49" i="2"/>
  <c r="E53" i="2"/>
  <c r="E42" i="2"/>
  <c r="E35" i="2"/>
  <c r="E46" i="2"/>
  <c r="E48" i="2"/>
  <c r="E54" i="2"/>
  <c r="E47" i="2"/>
  <c r="E18" i="2"/>
  <c r="E34" i="2"/>
  <c r="E40" i="2"/>
  <c r="E39" i="2"/>
  <c r="C11" i="1"/>
  <c r="C12" i="1"/>
  <c r="C16" i="1" l="1"/>
  <c r="D18" i="1" s="1"/>
  <c r="M29" i="1"/>
  <c r="M44" i="1"/>
  <c r="M79" i="1"/>
  <c r="M33" i="1"/>
  <c r="M60" i="1"/>
  <c r="M50" i="1"/>
  <c r="M69" i="1"/>
  <c r="M82" i="1"/>
  <c r="M38" i="1"/>
  <c r="M49" i="1"/>
  <c r="M78" i="1"/>
  <c r="M42" i="1"/>
  <c r="M64" i="1"/>
  <c r="M67" i="1"/>
  <c r="M59" i="1"/>
  <c r="M71" i="1"/>
  <c r="M46" i="1"/>
  <c r="M53" i="1"/>
  <c r="M22" i="1"/>
  <c r="M68" i="1"/>
  <c r="M77" i="1"/>
  <c r="M76" i="1"/>
  <c r="M27" i="1"/>
  <c r="M35" i="1"/>
  <c r="M40" i="1"/>
  <c r="M48" i="1"/>
  <c r="M21" i="1"/>
  <c r="M56" i="1"/>
  <c r="M65" i="1"/>
  <c r="M28" i="1"/>
  <c r="M61" i="1"/>
  <c r="M74" i="1"/>
  <c r="M55" i="1"/>
  <c r="M24" i="1"/>
  <c r="M58" i="1"/>
  <c r="M30" i="1"/>
  <c r="M37" i="1"/>
  <c r="M72" i="1"/>
  <c r="C15" i="1"/>
  <c r="M52" i="1"/>
  <c r="M83" i="1"/>
  <c r="M41" i="1"/>
  <c r="M66" i="1"/>
  <c r="M47" i="1"/>
  <c r="M73" i="1"/>
  <c r="M43" i="1"/>
  <c r="M70" i="1"/>
  <c r="M54" i="1"/>
  <c r="M36" i="1"/>
  <c r="M25" i="1"/>
  <c r="M63" i="1"/>
  <c r="M26" i="1"/>
  <c r="M32" i="1"/>
  <c r="M62" i="1"/>
  <c r="M39" i="1"/>
  <c r="M45" i="1"/>
  <c r="M23" i="1"/>
  <c r="M57" i="1"/>
  <c r="M80" i="1"/>
  <c r="M34" i="1"/>
  <c r="M81" i="1"/>
  <c r="M31" i="1"/>
  <c r="M75" i="1"/>
  <c r="M51" i="1"/>
  <c r="C18" i="1" l="1"/>
  <c r="F18" i="1"/>
  <c r="F19" i="1" s="1"/>
</calcChain>
</file>

<file path=xl/sharedStrings.xml><?xml version="1.0" encoding="utf-8"?>
<sst xmlns="http://schemas.openxmlformats.org/spreadsheetml/2006/main" count="674" uniqueCount="327">
  <si>
    <t>Epoch =</t>
  </si>
  <si>
    <t>Period =</t>
  </si>
  <si>
    <t>New Period =</t>
  </si>
  <si>
    <t>New Ephemeris =</t>
  </si>
  <si>
    <t>Y1</t>
  </si>
  <si>
    <t>Y2</t>
  </si>
  <si>
    <t>Y3</t>
  </si>
  <si>
    <t>Source</t>
  </si>
  <si>
    <t>Typ</t>
  </si>
  <si>
    <t>ToM</t>
  </si>
  <si>
    <t>error</t>
  </si>
  <si>
    <t>n'</t>
  </si>
  <si>
    <t>n</t>
  </si>
  <si>
    <t>O-C</t>
  </si>
  <si>
    <t>GCVS 4</t>
  </si>
  <si>
    <t>na</t>
  </si>
  <si>
    <t>IBVS 4712</t>
  </si>
  <si>
    <t>Date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</si>
  <si>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</si>
  <si>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</si>
  <si>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</si>
  <si>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</si>
  <si>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</si>
  <si>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</si>
  <si>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</si>
  <si>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</si>
  <si>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</si>
  <si>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Lin. Fit</t>
  </si>
  <si>
    <t>Q. fit</t>
  </si>
  <si>
    <t>EA/sd</t>
  </si>
  <si>
    <t>Wood 1963</t>
  </si>
  <si>
    <t>Wood 1963, AJ, 86, 257</t>
  </si>
  <si>
    <t>BBSAG 128</t>
  </si>
  <si>
    <t>Misc</t>
  </si>
  <si>
    <t>Locher K</t>
  </si>
  <si>
    <t>BBSAG Bull.11</t>
  </si>
  <si>
    <t>B</t>
  </si>
  <si>
    <t>BBSAG Bull.23</t>
  </si>
  <si>
    <t>BBSAG Bull.38</t>
  </si>
  <si>
    <t>v</t>
  </si>
  <si>
    <t>Peter H</t>
  </si>
  <si>
    <t>BBSAG Bull.45</t>
  </si>
  <si>
    <t>BBSAG Bull.49</t>
  </si>
  <si>
    <t>BBSAG Bull.50</t>
  </si>
  <si>
    <t>BBSAG Bull.56</t>
  </si>
  <si>
    <t>BBSAG Bull.62</t>
  </si>
  <si>
    <t>BBSAG Bull.63</t>
  </si>
  <si>
    <t>BRNO 26</t>
  </si>
  <si>
    <t>K</t>
  </si>
  <si>
    <t>BRNO 27</t>
  </si>
  <si>
    <t>BBSAG Bull.78</t>
  </si>
  <si>
    <t>Paschke A</t>
  </si>
  <si>
    <t>BBSAG Bull.79</t>
  </si>
  <si>
    <t>Kohl M</t>
  </si>
  <si>
    <t>BBSAG Bull.80</t>
  </si>
  <si>
    <t>BRNO 28</t>
  </si>
  <si>
    <t>BBSAG Bull.85</t>
  </si>
  <si>
    <t>Blaettler E</t>
  </si>
  <si>
    <t>BBSAG Bull.86</t>
  </si>
  <si>
    <t>BBSAG Bull.89</t>
  </si>
  <si>
    <t>BBSAG Bull.93</t>
  </si>
  <si>
    <t>BBSAG Bull.96</t>
  </si>
  <si>
    <t>BBSAG Bull.107</t>
  </si>
  <si>
    <t>BBSAG Bull.112</t>
  </si>
  <si>
    <t>BBSAG Bull.113</t>
  </si>
  <si>
    <t>BBSAG Bull.115</t>
  </si>
  <si>
    <t>BBSAG Bull.116</t>
  </si>
  <si>
    <t>Locher Kurt</t>
  </si>
  <si>
    <t>BBSAG Bull.118</t>
  </si>
  <si>
    <t>ccd</t>
  </si>
  <si>
    <t>R.Diethelm</t>
  </si>
  <si>
    <t>BBSAG 119</t>
  </si>
  <si>
    <t># of data points:</t>
  </si>
  <si>
    <t>DO Peg / GSC 0564-0774</t>
  </si>
  <si>
    <t>My time zone &gt;&gt;&gt;&gt;&gt;</t>
  </si>
  <si>
    <t>(PST=8, PDT=MDT=7, MDT=CST=6, etc.)</t>
  </si>
  <si>
    <t>JD today</t>
  </si>
  <si>
    <t>New Cycle</t>
  </si>
  <si>
    <t>Next ToM</t>
  </si>
  <si>
    <t>Add cycle</t>
  </si>
  <si>
    <t>Old Cycle</t>
  </si>
  <si>
    <t>Start of linear fit &gt;&gt;&gt;&gt;&gt;&gt;&gt;&gt;&gt;&gt;&gt;&gt;&gt;&gt;&gt;&gt;&gt;&gt;&gt;&gt;&gt;</t>
  </si>
  <si>
    <t>OEJV 0003</t>
  </si>
  <si>
    <t>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</si>
  <si>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</si>
  <si>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</si>
  <si>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</si>
  <si>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</si>
  <si>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</si>
  <si>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</si>
  <si>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</si>
  <si>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</si>
  <si>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</si>
  <si>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</si>
  <si>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</si>
  <si>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</si>
  <si>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2428015.15 </t>
  </si>
  <si>
    <t> 31.07.1935 15:36 </t>
  </si>
  <si>
    <t> 0.47 </t>
  </si>
  <si>
    <t>V </t>
  </si>
  <si>
    <t> W.Zessewitsch </t>
  </si>
  <si>
    <t> CTAD 11 </t>
  </si>
  <si>
    <t>2428017.15 </t>
  </si>
  <si>
    <t> 02.08.1935 15:36 </t>
  </si>
  <si>
    <t> -0.15 </t>
  </si>
  <si>
    <t> CTAD 15 </t>
  </si>
  <si>
    <t>2428022.432 </t>
  </si>
  <si>
    <t> 07.08.1935 22:22 </t>
  </si>
  <si>
    <t> -0.091 </t>
  </si>
  <si>
    <t> IODE 4.2.293 </t>
  </si>
  <si>
    <t>2428022.47 </t>
  </si>
  <si>
    <t> 07.08.1935 23:16 </t>
  </si>
  <si>
    <t> -0.05 </t>
  </si>
  <si>
    <t>2428051.16 </t>
  </si>
  <si>
    <t> 05.09.1935 15:50 </t>
  </si>
  <si>
    <t> -0.12 </t>
  </si>
  <si>
    <t>2428788.305 </t>
  </si>
  <si>
    <t> 11.09.1937 19:19 </t>
  </si>
  <si>
    <t> -0.090 </t>
  </si>
  <si>
    <t> N.Guriev </t>
  </si>
  <si>
    <t> CTAD 40.1 </t>
  </si>
  <si>
    <t>2428835.330 </t>
  </si>
  <si>
    <t> 28.10.1937 19:55 </t>
  </si>
  <si>
    <t> -0.115 </t>
  </si>
  <si>
    <t>2428864.105 </t>
  </si>
  <si>
    <t> 26.11.1937 14:31 </t>
  </si>
  <si>
    <t> -0.093 </t>
  </si>
  <si>
    <t>2429133.330 </t>
  </si>
  <si>
    <t> 22.08.1938 19:55 </t>
  </si>
  <si>
    <t> -0.100 </t>
  </si>
  <si>
    <t>2429133.361 </t>
  </si>
  <si>
    <t> 22.08.1938 20:39 </t>
  </si>
  <si>
    <t> -0.069 </t>
  </si>
  <si>
    <t>P </t>
  </si>
  <si>
    <t> A.Soloviev </t>
  </si>
  <si>
    <t> AC 39.4 </t>
  </si>
  <si>
    <t>2429167.282 </t>
  </si>
  <si>
    <t> 25.09.1938 18:46 </t>
  </si>
  <si>
    <t> -0.128 </t>
  </si>
  <si>
    <t>2429243.120 </t>
  </si>
  <si>
    <t> 10.12.1938 14:52 </t>
  </si>
  <si>
    <t> A.Filin </t>
  </si>
  <si>
    <t> PZ 9.155 </t>
  </si>
  <si>
    <t>2429486.236 </t>
  </si>
  <si>
    <t> 10.08.1939 17:39 </t>
  </si>
  <si>
    <t> -0.070 </t>
  </si>
  <si>
    <t>2429525.420 </t>
  </si>
  <si>
    <t> 18.09.1939 22:04 </t>
  </si>
  <si>
    <t> -0.094 </t>
  </si>
  <si>
    <t>2434243.591 </t>
  </si>
  <si>
    <t> 19.08.1952 02:11 </t>
  </si>
  <si>
    <t> -0.007 </t>
  </si>
  <si>
    <t> R.Szafraniec </t>
  </si>
  <si>
    <t> AAC 5.51 </t>
  </si>
  <si>
    <t>2434272.350 </t>
  </si>
  <si>
    <t> 16.09.1952 20:24 </t>
  </si>
  <si>
    <t> -0.001 </t>
  </si>
  <si>
    <t>2434604.329 </t>
  </si>
  <si>
    <t> 14.08.1953 19:53 </t>
  </si>
  <si>
    <t> 0.013 </t>
  </si>
  <si>
    <t> A.Szczepanowska </t>
  </si>
  <si>
    <t> AA 9.47 </t>
  </si>
  <si>
    <t>2434664.441 </t>
  </si>
  <si>
    <t> 13.10.1953 22:35 </t>
  </si>
  <si>
    <t> 0.005 </t>
  </si>
  <si>
    <t> AAC 5.192 </t>
  </si>
  <si>
    <t>2434988.562 </t>
  </si>
  <si>
    <t> 03.09.1954 01:29 </t>
  </si>
  <si>
    <t> 0.003 </t>
  </si>
  <si>
    <t> AAC 5.194 </t>
  </si>
  <si>
    <t>2435341.441 </t>
  </si>
  <si>
    <t> 21.08.1955 22:35 </t>
  </si>
  <si>
    <t> 0.006 </t>
  </si>
  <si>
    <t> AA 6.143 </t>
  </si>
  <si>
    <t>2435362.343 </t>
  </si>
  <si>
    <t> 11.09.1955 20:13 </t>
  </si>
  <si>
    <t> AC 174.18 </t>
  </si>
  <si>
    <t>2435396.325 </t>
  </si>
  <si>
    <t> 15.10.1955 19:48 </t>
  </si>
  <si>
    <t> -0.002 </t>
  </si>
  <si>
    <t>2435741.358 </t>
  </si>
  <si>
    <t> 24.09.1956 20:35 </t>
  </si>
  <si>
    <t> AA 7.190 </t>
  </si>
  <si>
    <t>2436133.429 </t>
  </si>
  <si>
    <t> 21.10.1957 22:17 </t>
  </si>
  <si>
    <t> -0.017 </t>
  </si>
  <si>
    <t> AA 8.191 </t>
  </si>
  <si>
    <t>2436452.291 </t>
  </si>
  <si>
    <t> 05.09.1958 18:59 </t>
  </si>
  <si>
    <t> -0.050 </t>
  </si>
  <si>
    <t> AA 9.49 </t>
  </si>
  <si>
    <t>2441954.565 </t>
  </si>
  <si>
    <t> 29.09.1973 01:33 </t>
  </si>
  <si>
    <t> -0.029 </t>
  </si>
  <si>
    <t> K.Locher </t>
  </si>
  <si>
    <t> BBS 11 </t>
  </si>
  <si>
    <t>2442652.502 </t>
  </si>
  <si>
    <t> 28.08.1975 00:02 </t>
  </si>
  <si>
    <t> BBS 23 </t>
  </si>
  <si>
    <t>2443742.506 </t>
  </si>
  <si>
    <t> 22.08.1978 00:08 </t>
  </si>
  <si>
    <t> BBS 38 </t>
  </si>
  <si>
    <t>2444142.428 </t>
  </si>
  <si>
    <t> 25.09.1979 22:16 </t>
  </si>
  <si>
    <t> 0.002 </t>
  </si>
  <si>
    <t> H.Peter </t>
  </si>
  <si>
    <t> BBS 45 </t>
  </si>
  <si>
    <t>2444453.469 </t>
  </si>
  <si>
    <t> 01.08.1980 23:15 </t>
  </si>
  <si>
    <t> -0.011 </t>
  </si>
  <si>
    <t> BBS 49 </t>
  </si>
  <si>
    <t>2444487.480 </t>
  </si>
  <si>
    <t> 04.09.1980 23:31 </t>
  </si>
  <si>
    <t> 0.019 </t>
  </si>
  <si>
    <t> BBS 50 </t>
  </si>
  <si>
    <t>2444853.401 </t>
  </si>
  <si>
    <t> 05.09.1981 21:37 </t>
  </si>
  <si>
    <t> -0.005 </t>
  </si>
  <si>
    <t> BBS 56 </t>
  </si>
  <si>
    <t>2445211.510 </t>
  </si>
  <si>
    <t> 30.08.1982 00:14 </t>
  </si>
  <si>
    <t> 0.000 </t>
  </si>
  <si>
    <t> BBS 62 </t>
  </si>
  <si>
    <t>2445274.252 </t>
  </si>
  <si>
    <t> 31.10.1982 18:02 </t>
  </si>
  <si>
    <t> 0.008 </t>
  </si>
  <si>
    <t> BBS 63 </t>
  </si>
  <si>
    <t>2445556.548 </t>
  </si>
  <si>
    <t> 10.08.1983 01:09 </t>
  </si>
  <si>
    <t> 0.004 </t>
  </si>
  <si>
    <t> V.Wagner </t>
  </si>
  <si>
    <t> BRNO 26 </t>
  </si>
  <si>
    <t>2445990.447 </t>
  </si>
  <si>
    <t> 16.10.1984 22:43 </t>
  </si>
  <si>
    <t> -0.004 </t>
  </si>
  <si>
    <t> BRNO 27 </t>
  </si>
  <si>
    <t>2446322.411 </t>
  </si>
  <si>
    <t> 13.09.1985 21:51 </t>
  </si>
  <si>
    <t> J.Borovicka </t>
  </si>
  <si>
    <t>2446356.399 </t>
  </si>
  <si>
    <t> 17.10.1985 21:34 </t>
  </si>
  <si>
    <t> BBS 78 </t>
  </si>
  <si>
    <t>2446377.312 </t>
  </si>
  <si>
    <t> 07.11.1985 19:29 </t>
  </si>
  <si>
    <t> A.Paschke </t>
  </si>
  <si>
    <t> BBS 79 </t>
  </si>
  <si>
    <t>2446377.328 </t>
  </si>
  <si>
    <t> 07.11.1985 19:52 </t>
  </si>
  <si>
    <t> 0.020 </t>
  </si>
  <si>
    <t> M.Kohl </t>
  </si>
  <si>
    <t>2446612.554 </t>
  </si>
  <si>
    <t> 01.07.1986 01:17 </t>
  </si>
  <si>
    <t> BBS 80 </t>
  </si>
  <si>
    <t>2446646.538 </t>
  </si>
  <si>
    <t> 04.08.1986 00:54 </t>
  </si>
  <si>
    <t> BRNO 28 </t>
  </si>
  <si>
    <t>2446646.541 </t>
  </si>
  <si>
    <t> 04.08.1986 00:59 </t>
  </si>
  <si>
    <t> A.Slatinsky </t>
  </si>
  <si>
    <t>2447038.611 </t>
  </si>
  <si>
    <t> 31.08.1987 02:39 </t>
  </si>
  <si>
    <t> -0.013 </t>
  </si>
  <si>
    <t> BBS 85 </t>
  </si>
  <si>
    <t>2447088.286 </t>
  </si>
  <si>
    <t> 19.10.1987 18:51 </t>
  </si>
  <si>
    <t>2447412.383 </t>
  </si>
  <si>
    <t> 07.09.1988 21:11 </t>
  </si>
  <si>
    <t> -0.028 </t>
  </si>
  <si>
    <t> BBS 89 </t>
  </si>
  <si>
    <t>2447770.526 </t>
  </si>
  <si>
    <t> 01.09.1989 00:37 </t>
  </si>
  <si>
    <t> 0.011 </t>
  </si>
  <si>
    <t> BBS 93 </t>
  </si>
  <si>
    <t>2448123.402 </t>
  </si>
  <si>
    <t> 19.08.1990 21:38 </t>
  </si>
  <si>
    <t> BBS 96 </t>
  </si>
  <si>
    <t>2449550.576 </t>
  </si>
  <si>
    <t> 17.07.1994 01:49 </t>
  </si>
  <si>
    <t> BBS 107 </t>
  </si>
  <si>
    <t>2450282.472 </t>
  </si>
  <si>
    <t> 17.07.1996 23:19 </t>
  </si>
  <si>
    <t> BBS 112 </t>
  </si>
  <si>
    <t>2450337.359 </t>
  </si>
  <si>
    <t> 10.09.1996 20:36 </t>
  </si>
  <si>
    <t> BBS 113 </t>
  </si>
  <si>
    <t>2450371.338 </t>
  </si>
  <si>
    <t> 14.10.1996 20:06 </t>
  </si>
  <si>
    <t>2450682.385 </t>
  </si>
  <si>
    <t> 21.08.1997 21:14 </t>
  </si>
  <si>
    <t> BBS 115 </t>
  </si>
  <si>
    <t>2450716.365 </t>
  </si>
  <si>
    <t> 24.09.1997 20:45 </t>
  </si>
  <si>
    <t> -0.012 </t>
  </si>
  <si>
    <t> BBS 116 </t>
  </si>
  <si>
    <t>2450750.342 </t>
  </si>
  <si>
    <t> 28.10.1997 20:12 </t>
  </si>
  <si>
    <t> -0.016 </t>
  </si>
  <si>
    <t>2450771.2495 </t>
  </si>
  <si>
    <t> 18.11.1997 17:59 </t>
  </si>
  <si>
    <t> -0.0194 </t>
  </si>
  <si>
    <t>E </t>
  </si>
  <si>
    <t>o</t>
  </si>
  <si>
    <t> W.Kleikamp </t>
  </si>
  <si>
    <t>BAVM 118 </t>
  </si>
  <si>
    <t>2451040.502 </t>
  </si>
  <si>
    <t> 15.08.1998 00:02 </t>
  </si>
  <si>
    <t> BBS 118 </t>
  </si>
  <si>
    <t>2451129.3428 </t>
  </si>
  <si>
    <t> 11.11.1998 20:13 </t>
  </si>
  <si>
    <t> -0.0300 </t>
  </si>
  <si>
    <t>?</t>
  </si>
  <si>
    <t> R.Diethelm </t>
  </si>
  <si>
    <t> BBS 119 </t>
  </si>
  <si>
    <t>2451393.377 </t>
  </si>
  <si>
    <t> 02.08.1999 21:02 </t>
  </si>
  <si>
    <t> 0.001 </t>
  </si>
  <si>
    <t> BBS 121 </t>
  </si>
  <si>
    <t>2452475.48 </t>
  </si>
  <si>
    <t> 19.07.2002 23:31 </t>
  </si>
  <si>
    <t> BBS 128 </t>
  </si>
  <si>
    <t>2453254.387 </t>
  </si>
  <si>
    <t> 05.09.2004 21:17 </t>
  </si>
  <si>
    <t> -0.084 </t>
  </si>
  <si>
    <t>OEJV 0003 </t>
  </si>
  <si>
    <t>BAD?</t>
  </si>
  <si>
    <t>vis?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</si>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</sst>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ck">
        <color indexed="0"/>
      </left>
      <right/>
      <top style="thick">
        <color indexed="0"/>
      </top>
      <bottom style="thick">
        <color indexed="0"/>
      </bottom>
      <diagonal/>
    </border>
    <border>
      <left/>
      <right style="thick">
        <color indexed="0"/>
      </right>
      <top style="thick">
        <color indexed="0"/>
      </top>
      <bottom style="thick">
        <color indexed="0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Border="0" applyAlignment="0" applyProtection="0"/>
  </cellStyleXfs>
  <cellXfs count="48">
    <xf numFmtId="0" fontId="0" fillId="0" borderId="0" xfId="0" applyAlignment="1"/>
    <xf numFmtId="0" fontId="0" fillId="0" borderId="2" xfId="0" applyFill="1" applyBorder="1" applyAlignment="1"/>
    <xf numFmtId="0" fontId="0" fillId="0" borderId="3" xfId="0" applyFill="1" applyBorder="1" applyAlignment="1"/>
    <xf numFmtId="14" fontId="0" fillId="0" borderId="0" xfId="0" applyNumberFormat="1" applyAlignment="1"/>
    <xf numFmtId="0" fontId="5" fillId="0" borderId="0" xfId="0" applyFont="1" applyAlignment="1"/>
    <xf numFmtId="0" fontId="0" fillId="0" borderId="4" xfId="0" applyBorder="1" applyAlignment="1"/>
    <xf numFmtId="0" fontId="0" fillId="0" borderId="4" xfId="0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Border="1" applyAlignment="1"/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5" fillId="0" borderId="0" xfId="0" applyFont="1">
      <alignment vertical="top"/>
    </xf>
    <xf numFmtId="0" fontId="7" fillId="0" borderId="0" xfId="0" applyFont="1" applyAlignment="1">
      <alignment horizontal="center"/>
    </xf>
    <xf numFmtId="22" fontId="6" fillId="0" borderId="0" xfId="0" applyNumberFormat="1" applyFont="1">
      <alignment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11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4" fillId="0" borderId="0" xfId="7" applyAlignment="1" applyProtection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0" xfId="0" quotePrefix="1">
      <alignment vertical="top"/>
    </xf>
    <xf numFmtId="0" fontId="15" fillId="2" borderId="13" xfId="0" applyFont="1" applyFill="1" applyBorder="1" applyAlignment="1">
      <alignment horizontal="left" vertical="top" wrapText="1" indent="1"/>
    </xf>
    <xf numFmtId="0" fontId="15" fillId="2" borderId="13" xfId="0" applyFont="1" applyFill="1" applyBorder="1" applyAlignment="1">
      <alignment horizontal="center" vertical="top" wrapText="1"/>
    </xf>
    <xf numFmtId="0" fontId="15" fillId="2" borderId="13" xfId="0" applyFont="1" applyFill="1" applyBorder="1" applyAlignment="1">
      <alignment horizontal="right" vertical="top" wrapText="1"/>
    </xf>
    <xf numFmtId="0" fontId="14" fillId="2" borderId="13" xfId="7" applyFill="1" applyBorder="1" applyAlignment="1" applyProtection="1">
      <alignment horizontal="right" vertical="top" wrapText="1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8" fillId="0" borderId="4" xfId="0" applyFont="1" applyBorder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DO Peg -- O-C Diagr.</a:t>
            </a:r>
          </a:p>
        </c:rich>
      </c:tx>
      <c:layout>
        <c:manualLayout>
          <c:xMode val="edge"/>
          <c:yMode val="edge"/>
          <c:x val="0.41126760563380282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183098591549291E-2"/>
          <c:y val="0.12302839116719243"/>
          <c:w val="0.86478873239436616"/>
          <c:h val="0.6246056782334384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-6579</c:v>
                </c:pt>
                <c:pt idx="1">
                  <c:v>-6578</c:v>
                </c:pt>
                <c:pt idx="2">
                  <c:v>-6576</c:v>
                </c:pt>
                <c:pt idx="3">
                  <c:v>-6576</c:v>
                </c:pt>
                <c:pt idx="4">
                  <c:v>-6565</c:v>
                </c:pt>
                <c:pt idx="5">
                  <c:v>-6283</c:v>
                </c:pt>
                <c:pt idx="6">
                  <c:v>-6265</c:v>
                </c:pt>
                <c:pt idx="7">
                  <c:v>-6254</c:v>
                </c:pt>
                <c:pt idx="8">
                  <c:v>-6151</c:v>
                </c:pt>
                <c:pt idx="9">
                  <c:v>-6151</c:v>
                </c:pt>
                <c:pt idx="10">
                  <c:v>-6138</c:v>
                </c:pt>
                <c:pt idx="11">
                  <c:v>-6109</c:v>
                </c:pt>
                <c:pt idx="12">
                  <c:v>-6016</c:v>
                </c:pt>
                <c:pt idx="13">
                  <c:v>-6001</c:v>
                </c:pt>
                <c:pt idx="14">
                  <c:v>-4563</c:v>
                </c:pt>
                <c:pt idx="15">
                  <c:v>-4196</c:v>
                </c:pt>
                <c:pt idx="16">
                  <c:v>-4185</c:v>
                </c:pt>
                <c:pt idx="17">
                  <c:v>-4058</c:v>
                </c:pt>
                <c:pt idx="18">
                  <c:v>-4035</c:v>
                </c:pt>
                <c:pt idx="19">
                  <c:v>-3911</c:v>
                </c:pt>
                <c:pt idx="20">
                  <c:v>-3776</c:v>
                </c:pt>
                <c:pt idx="21">
                  <c:v>-3768</c:v>
                </c:pt>
                <c:pt idx="22">
                  <c:v>-3755</c:v>
                </c:pt>
                <c:pt idx="23">
                  <c:v>-3623</c:v>
                </c:pt>
                <c:pt idx="24">
                  <c:v>-3473</c:v>
                </c:pt>
                <c:pt idx="25">
                  <c:v>-3351</c:v>
                </c:pt>
                <c:pt idx="26">
                  <c:v>-1246</c:v>
                </c:pt>
                <c:pt idx="27">
                  <c:v>-979</c:v>
                </c:pt>
                <c:pt idx="28">
                  <c:v>-562</c:v>
                </c:pt>
                <c:pt idx="29">
                  <c:v>-409</c:v>
                </c:pt>
                <c:pt idx="30">
                  <c:v>-290</c:v>
                </c:pt>
                <c:pt idx="31">
                  <c:v>-277</c:v>
                </c:pt>
                <c:pt idx="32">
                  <c:v>-137</c:v>
                </c:pt>
                <c:pt idx="33">
                  <c:v>0</c:v>
                </c:pt>
                <c:pt idx="34">
                  <c:v>0</c:v>
                </c:pt>
                <c:pt idx="35">
                  <c:v>24</c:v>
                </c:pt>
                <c:pt idx="36">
                  <c:v>132</c:v>
                </c:pt>
                <c:pt idx="37">
                  <c:v>298</c:v>
                </c:pt>
                <c:pt idx="38">
                  <c:v>425</c:v>
                </c:pt>
                <c:pt idx="39">
                  <c:v>438</c:v>
                </c:pt>
                <c:pt idx="40">
                  <c:v>446</c:v>
                </c:pt>
                <c:pt idx="41">
                  <c:v>446</c:v>
                </c:pt>
                <c:pt idx="42">
                  <c:v>536</c:v>
                </c:pt>
                <c:pt idx="43">
                  <c:v>549</c:v>
                </c:pt>
                <c:pt idx="44">
                  <c:v>549</c:v>
                </c:pt>
                <c:pt idx="45">
                  <c:v>699</c:v>
                </c:pt>
                <c:pt idx="46">
                  <c:v>718</c:v>
                </c:pt>
                <c:pt idx="47">
                  <c:v>842</c:v>
                </c:pt>
                <c:pt idx="48">
                  <c:v>979</c:v>
                </c:pt>
                <c:pt idx="49">
                  <c:v>1114</c:v>
                </c:pt>
                <c:pt idx="50">
                  <c:v>1660</c:v>
                </c:pt>
                <c:pt idx="51">
                  <c:v>1940</c:v>
                </c:pt>
                <c:pt idx="52">
                  <c:v>1961</c:v>
                </c:pt>
                <c:pt idx="53">
                  <c:v>1974</c:v>
                </c:pt>
                <c:pt idx="54">
                  <c:v>2093</c:v>
                </c:pt>
                <c:pt idx="55">
                  <c:v>2106</c:v>
                </c:pt>
                <c:pt idx="56">
                  <c:v>2119</c:v>
                </c:pt>
                <c:pt idx="57">
                  <c:v>2127</c:v>
                </c:pt>
                <c:pt idx="58">
                  <c:v>2230</c:v>
                </c:pt>
                <c:pt idx="59">
                  <c:v>2264</c:v>
                </c:pt>
                <c:pt idx="60">
                  <c:v>2365</c:v>
                </c:pt>
                <c:pt idx="61">
                  <c:v>2779</c:v>
                </c:pt>
                <c:pt idx="62">
                  <c:v>3077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3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A9-42DC-ADFE-E43C714EC00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14">
                    <c:v>0</c:v>
                  </c:pt>
                </c:numCache>
              </c:numRef>
            </c:plus>
            <c:minus>
              <c:numRef>
                <c:f>Active!$D$21:$D$39</c:f>
                <c:numCache>
                  <c:formatCode>General</c:formatCode>
                  <c:ptCount val="19"/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-6579</c:v>
                </c:pt>
                <c:pt idx="1">
                  <c:v>-6578</c:v>
                </c:pt>
                <c:pt idx="2">
                  <c:v>-6576</c:v>
                </c:pt>
                <c:pt idx="3">
                  <c:v>-6576</c:v>
                </c:pt>
                <c:pt idx="4">
                  <c:v>-6565</c:v>
                </c:pt>
                <c:pt idx="5">
                  <c:v>-6283</c:v>
                </c:pt>
                <c:pt idx="6">
                  <c:v>-6265</c:v>
                </c:pt>
                <c:pt idx="7">
                  <c:v>-6254</c:v>
                </c:pt>
                <c:pt idx="8">
                  <c:v>-6151</c:v>
                </c:pt>
                <c:pt idx="9">
                  <c:v>-6151</c:v>
                </c:pt>
                <c:pt idx="10">
                  <c:v>-6138</c:v>
                </c:pt>
                <c:pt idx="11">
                  <c:v>-6109</c:v>
                </c:pt>
                <c:pt idx="12">
                  <c:v>-6016</c:v>
                </c:pt>
                <c:pt idx="13">
                  <c:v>-6001</c:v>
                </c:pt>
                <c:pt idx="14">
                  <c:v>-4563</c:v>
                </c:pt>
                <c:pt idx="15">
                  <c:v>-4196</c:v>
                </c:pt>
                <c:pt idx="16">
                  <c:v>-4185</c:v>
                </c:pt>
                <c:pt idx="17">
                  <c:v>-4058</c:v>
                </c:pt>
                <c:pt idx="18">
                  <c:v>-4035</c:v>
                </c:pt>
                <c:pt idx="19">
                  <c:v>-3911</c:v>
                </c:pt>
                <c:pt idx="20">
                  <c:v>-3776</c:v>
                </c:pt>
                <c:pt idx="21">
                  <c:v>-3768</c:v>
                </c:pt>
                <c:pt idx="22">
                  <c:v>-3755</c:v>
                </c:pt>
                <c:pt idx="23">
                  <c:v>-3623</c:v>
                </c:pt>
                <c:pt idx="24">
                  <c:v>-3473</c:v>
                </c:pt>
                <c:pt idx="25">
                  <c:v>-3351</c:v>
                </c:pt>
                <c:pt idx="26">
                  <c:v>-1246</c:v>
                </c:pt>
                <c:pt idx="27">
                  <c:v>-979</c:v>
                </c:pt>
                <c:pt idx="28">
                  <c:v>-562</c:v>
                </c:pt>
                <c:pt idx="29">
                  <c:v>-409</c:v>
                </c:pt>
                <c:pt idx="30">
                  <c:v>-290</c:v>
                </c:pt>
                <c:pt idx="31">
                  <c:v>-277</c:v>
                </c:pt>
                <c:pt idx="32">
                  <c:v>-137</c:v>
                </c:pt>
                <c:pt idx="33">
                  <c:v>0</c:v>
                </c:pt>
                <c:pt idx="34">
                  <c:v>0</c:v>
                </c:pt>
                <c:pt idx="35">
                  <c:v>24</c:v>
                </c:pt>
                <c:pt idx="36">
                  <c:v>132</c:v>
                </c:pt>
                <c:pt idx="37">
                  <c:v>298</c:v>
                </c:pt>
                <c:pt idx="38">
                  <c:v>425</c:v>
                </c:pt>
                <c:pt idx="39">
                  <c:v>438</c:v>
                </c:pt>
                <c:pt idx="40">
                  <c:v>446</c:v>
                </c:pt>
                <c:pt idx="41">
                  <c:v>446</c:v>
                </c:pt>
                <c:pt idx="42">
                  <c:v>536</c:v>
                </c:pt>
                <c:pt idx="43">
                  <c:v>549</c:v>
                </c:pt>
                <c:pt idx="44">
                  <c:v>549</c:v>
                </c:pt>
                <c:pt idx="45">
                  <c:v>699</c:v>
                </c:pt>
                <c:pt idx="46">
                  <c:v>718</c:v>
                </c:pt>
                <c:pt idx="47">
                  <c:v>842</c:v>
                </c:pt>
                <c:pt idx="48">
                  <c:v>979</c:v>
                </c:pt>
                <c:pt idx="49">
                  <c:v>1114</c:v>
                </c:pt>
                <c:pt idx="50">
                  <c:v>1660</c:v>
                </c:pt>
                <c:pt idx="51">
                  <c:v>1940</c:v>
                </c:pt>
                <c:pt idx="52">
                  <c:v>1961</c:v>
                </c:pt>
                <c:pt idx="53">
                  <c:v>1974</c:v>
                </c:pt>
                <c:pt idx="54">
                  <c:v>2093</c:v>
                </c:pt>
                <c:pt idx="55">
                  <c:v>2106</c:v>
                </c:pt>
                <c:pt idx="56">
                  <c:v>2119</c:v>
                </c:pt>
                <c:pt idx="57">
                  <c:v>2127</c:v>
                </c:pt>
                <c:pt idx="58">
                  <c:v>2230</c:v>
                </c:pt>
                <c:pt idx="59">
                  <c:v>2264</c:v>
                </c:pt>
                <c:pt idx="60">
                  <c:v>2365</c:v>
                </c:pt>
                <c:pt idx="61">
                  <c:v>2779</c:v>
                </c:pt>
                <c:pt idx="62">
                  <c:v>3077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-0.14553399999931571</c:v>
                </c:pt>
                <c:pt idx="2">
                  <c:v>-9.132800000224961E-2</c:v>
                </c:pt>
                <c:pt idx="3">
                  <c:v>-5.3328000001783948E-2</c:v>
                </c:pt>
                <c:pt idx="4">
                  <c:v>-0.11619500000233529</c:v>
                </c:pt>
                <c:pt idx="5">
                  <c:v>-9.0148999999655643E-2</c:v>
                </c:pt>
                <c:pt idx="6">
                  <c:v>-0.11529499999960535</c:v>
                </c:pt>
                <c:pt idx="7">
                  <c:v>-9.316200000102981E-2</c:v>
                </c:pt>
                <c:pt idx="8">
                  <c:v>-9.9553000000014435E-2</c:v>
                </c:pt>
                <c:pt idx="9">
                  <c:v>-6.8553000000974862E-2</c:v>
                </c:pt>
                <c:pt idx="10">
                  <c:v>-0.12821400000393623</c:v>
                </c:pt>
                <c:pt idx="11">
                  <c:v>-9.3227000001206761E-2</c:v>
                </c:pt>
                <c:pt idx="12">
                  <c:v>-6.9648000000597676E-2</c:v>
                </c:pt>
                <c:pt idx="13">
                  <c:v>-9.41030000030878E-2</c:v>
                </c:pt>
                <c:pt idx="14">
                  <c:v>9.5010000004549511E-3</c:v>
                </c:pt>
                <c:pt idx="15">
                  <c:v>-7.1880000032251701E-3</c:v>
                </c:pt>
                <c:pt idx="16">
                  <c:v>-1.0550000006332994E-3</c:v>
                </c:pt>
                <c:pt idx="17">
                  <c:v>1.3026000000536442E-2</c:v>
                </c:pt>
                <c:pt idx="18">
                  <c:v>5.3950000001350418E-3</c:v>
                </c:pt>
                <c:pt idx="19">
                  <c:v>3.1669999953010119E-3</c:v>
                </c:pt>
                <c:pt idx="20">
                  <c:v>6.0719999964931048E-3</c:v>
                </c:pt>
                <c:pt idx="21">
                  <c:v>-3.1040000030770898E-3</c:v>
                </c:pt>
                <c:pt idx="22">
                  <c:v>-1.7650000081630424E-3</c:v>
                </c:pt>
                <c:pt idx="23">
                  <c:v>-3.1690000032540411E-3</c:v>
                </c:pt>
                <c:pt idx="24">
                  <c:v>-1.6719000006560236E-2</c:v>
                </c:pt>
                <c:pt idx="25">
                  <c:v>-5.015300000377465E-2</c:v>
                </c:pt>
                <c:pt idx="26">
                  <c:v>-2.9338000000279862E-2</c:v>
                </c:pt>
                <c:pt idx="27">
                  <c:v>-2.8369999999995343E-3</c:v>
                </c:pt>
                <c:pt idx="28">
                  <c:v>6.1139999961596914E-3</c:v>
                </c:pt>
                <c:pt idx="29">
                  <c:v>1.8730000010691583E-3</c:v>
                </c:pt>
                <c:pt idx="30">
                  <c:v>-1.0870000005525071E-2</c:v>
                </c:pt>
                <c:pt idx="31">
                  <c:v>1.9468999998935033E-2</c:v>
                </c:pt>
                <c:pt idx="32">
                  <c:v>-5.1110000058542937E-3</c:v>
                </c:pt>
                <c:pt idx="35">
                  <c:v>8.4720000013476238E-3</c:v>
                </c:pt>
                <c:pt idx="36">
                  <c:v>3.5960000022896565E-3</c:v>
                </c:pt>
                <c:pt idx="37">
                  <c:v>-4.306000002543442E-3</c:v>
                </c:pt>
                <c:pt idx="38">
                  <c:v>-5.2250000007916242E-3</c:v>
                </c:pt>
                <c:pt idx="39">
                  <c:v>2.1139999953447841E-3</c:v>
                </c:pt>
                <c:pt idx="40">
                  <c:v>3.9379999943776056E-3</c:v>
                </c:pt>
                <c:pt idx="41">
                  <c:v>1.9937999997637235E-2</c:v>
                </c:pt>
                <c:pt idx="42">
                  <c:v>-4.7920000070007518E-3</c:v>
                </c:pt>
                <c:pt idx="43">
                  <c:v>-1.4530000044032931E-3</c:v>
                </c:pt>
                <c:pt idx="44">
                  <c:v>1.5469999925699085E-3</c:v>
                </c:pt>
                <c:pt idx="45">
                  <c:v>-1.3003000007302035E-2</c:v>
                </c:pt>
                <c:pt idx="46">
                  <c:v>-2.0460000014281832E-3</c:v>
                </c:pt>
                <c:pt idx="47">
                  <c:v>-2.8274000003875699E-2</c:v>
                </c:pt>
                <c:pt idx="48">
                  <c:v>1.0836999994353391E-2</c:v>
                </c:pt>
                <c:pt idx="49">
                  <c:v>1.0741999998572282E-2</c:v>
                </c:pt>
                <c:pt idx="60">
                  <c:v>5.9499999770196155E-4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A9-42DC-ADFE-E43C714EC00A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-6579</c:v>
                </c:pt>
                <c:pt idx="1">
                  <c:v>-6578</c:v>
                </c:pt>
                <c:pt idx="2">
                  <c:v>-6576</c:v>
                </c:pt>
                <c:pt idx="3">
                  <c:v>-6576</c:v>
                </c:pt>
                <c:pt idx="4">
                  <c:v>-6565</c:v>
                </c:pt>
                <c:pt idx="5">
                  <c:v>-6283</c:v>
                </c:pt>
                <c:pt idx="6">
                  <c:v>-6265</c:v>
                </c:pt>
                <c:pt idx="7">
                  <c:v>-6254</c:v>
                </c:pt>
                <c:pt idx="8">
                  <c:v>-6151</c:v>
                </c:pt>
                <c:pt idx="9">
                  <c:v>-6151</c:v>
                </c:pt>
                <c:pt idx="10">
                  <c:v>-6138</c:v>
                </c:pt>
                <c:pt idx="11">
                  <c:v>-6109</c:v>
                </c:pt>
                <c:pt idx="12">
                  <c:v>-6016</c:v>
                </c:pt>
                <c:pt idx="13">
                  <c:v>-6001</c:v>
                </c:pt>
                <c:pt idx="14">
                  <c:v>-4563</c:v>
                </c:pt>
                <c:pt idx="15">
                  <c:v>-4196</c:v>
                </c:pt>
                <c:pt idx="16">
                  <c:v>-4185</c:v>
                </c:pt>
                <c:pt idx="17">
                  <c:v>-4058</c:v>
                </c:pt>
                <c:pt idx="18">
                  <c:v>-4035</c:v>
                </c:pt>
                <c:pt idx="19">
                  <c:v>-3911</c:v>
                </c:pt>
                <c:pt idx="20">
                  <c:v>-3776</c:v>
                </c:pt>
                <c:pt idx="21">
                  <c:v>-3768</c:v>
                </c:pt>
                <c:pt idx="22">
                  <c:v>-3755</c:v>
                </c:pt>
                <c:pt idx="23">
                  <c:v>-3623</c:v>
                </c:pt>
                <c:pt idx="24">
                  <c:v>-3473</c:v>
                </c:pt>
                <c:pt idx="25">
                  <c:v>-3351</c:v>
                </c:pt>
                <c:pt idx="26">
                  <c:v>-1246</c:v>
                </c:pt>
                <c:pt idx="27">
                  <c:v>-979</c:v>
                </c:pt>
                <c:pt idx="28">
                  <c:v>-562</c:v>
                </c:pt>
                <c:pt idx="29">
                  <c:v>-409</c:v>
                </c:pt>
                <c:pt idx="30">
                  <c:v>-290</c:v>
                </c:pt>
                <c:pt idx="31">
                  <c:v>-277</c:v>
                </c:pt>
                <c:pt idx="32">
                  <c:v>-137</c:v>
                </c:pt>
                <c:pt idx="33">
                  <c:v>0</c:v>
                </c:pt>
                <c:pt idx="34">
                  <c:v>0</c:v>
                </c:pt>
                <c:pt idx="35">
                  <c:v>24</c:v>
                </c:pt>
                <c:pt idx="36">
                  <c:v>132</c:v>
                </c:pt>
                <c:pt idx="37">
                  <c:v>298</c:v>
                </c:pt>
                <c:pt idx="38">
                  <c:v>425</c:v>
                </c:pt>
                <c:pt idx="39">
                  <c:v>438</c:v>
                </c:pt>
                <c:pt idx="40">
                  <c:v>446</c:v>
                </c:pt>
                <c:pt idx="41">
                  <c:v>446</c:v>
                </c:pt>
                <c:pt idx="42">
                  <c:v>536</c:v>
                </c:pt>
                <c:pt idx="43">
                  <c:v>549</c:v>
                </c:pt>
                <c:pt idx="44">
                  <c:v>549</c:v>
                </c:pt>
                <c:pt idx="45">
                  <c:v>699</c:v>
                </c:pt>
                <c:pt idx="46">
                  <c:v>718</c:v>
                </c:pt>
                <c:pt idx="47">
                  <c:v>842</c:v>
                </c:pt>
                <c:pt idx="48">
                  <c:v>979</c:v>
                </c:pt>
                <c:pt idx="49">
                  <c:v>1114</c:v>
                </c:pt>
                <c:pt idx="50">
                  <c:v>1660</c:v>
                </c:pt>
                <c:pt idx="51">
                  <c:v>1940</c:v>
                </c:pt>
                <c:pt idx="52">
                  <c:v>1961</c:v>
                </c:pt>
                <c:pt idx="53">
                  <c:v>1974</c:v>
                </c:pt>
                <c:pt idx="54">
                  <c:v>2093</c:v>
                </c:pt>
                <c:pt idx="55">
                  <c:v>2106</c:v>
                </c:pt>
                <c:pt idx="56">
                  <c:v>2119</c:v>
                </c:pt>
                <c:pt idx="57">
                  <c:v>2127</c:v>
                </c:pt>
                <c:pt idx="58">
                  <c:v>2230</c:v>
                </c:pt>
                <c:pt idx="59">
                  <c:v>2264</c:v>
                </c:pt>
                <c:pt idx="60">
                  <c:v>2365</c:v>
                </c:pt>
                <c:pt idx="61">
                  <c:v>2779</c:v>
                </c:pt>
                <c:pt idx="62">
                  <c:v>3077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A9-42DC-ADFE-E43C714EC00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Active!$D$21:$D$40</c:f>
                <c:numCache>
                  <c:formatCode>General</c:formatCode>
                  <c:ptCount val="20"/>
                  <c:pt idx="14">
                    <c:v>0</c:v>
                  </c:pt>
                </c:numCache>
              </c:numRef>
            </c:plus>
            <c:minus>
              <c:numRef>
                <c:f>Active!$D$21:$D$39</c:f>
                <c:numCache>
                  <c:formatCode>General</c:formatCode>
                  <c:ptCount val="19"/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-6579</c:v>
                </c:pt>
                <c:pt idx="1">
                  <c:v>-6578</c:v>
                </c:pt>
                <c:pt idx="2">
                  <c:v>-6576</c:v>
                </c:pt>
                <c:pt idx="3">
                  <c:v>-6576</c:v>
                </c:pt>
                <c:pt idx="4">
                  <c:v>-6565</c:v>
                </c:pt>
                <c:pt idx="5">
                  <c:v>-6283</c:v>
                </c:pt>
                <c:pt idx="6">
                  <c:v>-6265</c:v>
                </c:pt>
                <c:pt idx="7">
                  <c:v>-6254</c:v>
                </c:pt>
                <c:pt idx="8">
                  <c:v>-6151</c:v>
                </c:pt>
                <c:pt idx="9">
                  <c:v>-6151</c:v>
                </c:pt>
                <c:pt idx="10">
                  <c:v>-6138</c:v>
                </c:pt>
                <c:pt idx="11">
                  <c:v>-6109</c:v>
                </c:pt>
                <c:pt idx="12">
                  <c:v>-6016</c:v>
                </c:pt>
                <c:pt idx="13">
                  <c:v>-6001</c:v>
                </c:pt>
                <c:pt idx="14">
                  <c:v>-4563</c:v>
                </c:pt>
                <c:pt idx="15">
                  <c:v>-4196</c:v>
                </c:pt>
                <c:pt idx="16">
                  <c:v>-4185</c:v>
                </c:pt>
                <c:pt idx="17">
                  <c:v>-4058</c:v>
                </c:pt>
                <c:pt idx="18">
                  <c:v>-4035</c:v>
                </c:pt>
                <c:pt idx="19">
                  <c:v>-3911</c:v>
                </c:pt>
                <c:pt idx="20">
                  <c:v>-3776</c:v>
                </c:pt>
                <c:pt idx="21">
                  <c:v>-3768</c:v>
                </c:pt>
                <c:pt idx="22">
                  <c:v>-3755</c:v>
                </c:pt>
                <c:pt idx="23">
                  <c:v>-3623</c:v>
                </c:pt>
                <c:pt idx="24">
                  <c:v>-3473</c:v>
                </c:pt>
                <c:pt idx="25">
                  <c:v>-3351</c:v>
                </c:pt>
                <c:pt idx="26">
                  <c:v>-1246</c:v>
                </c:pt>
                <c:pt idx="27">
                  <c:v>-979</c:v>
                </c:pt>
                <c:pt idx="28">
                  <c:v>-562</c:v>
                </c:pt>
                <c:pt idx="29">
                  <c:v>-409</c:v>
                </c:pt>
                <c:pt idx="30">
                  <c:v>-290</c:v>
                </c:pt>
                <c:pt idx="31">
                  <c:v>-277</c:v>
                </c:pt>
                <c:pt idx="32">
                  <c:v>-137</c:v>
                </c:pt>
                <c:pt idx="33">
                  <c:v>0</c:v>
                </c:pt>
                <c:pt idx="34">
                  <c:v>0</c:v>
                </c:pt>
                <c:pt idx="35">
                  <c:v>24</c:v>
                </c:pt>
                <c:pt idx="36">
                  <c:v>132</c:v>
                </c:pt>
                <c:pt idx="37">
                  <c:v>298</c:v>
                </c:pt>
                <c:pt idx="38">
                  <c:v>425</c:v>
                </c:pt>
                <c:pt idx="39">
                  <c:v>438</c:v>
                </c:pt>
                <c:pt idx="40">
                  <c:v>446</c:v>
                </c:pt>
                <c:pt idx="41">
                  <c:v>446</c:v>
                </c:pt>
                <c:pt idx="42">
                  <c:v>536</c:v>
                </c:pt>
                <c:pt idx="43">
                  <c:v>549</c:v>
                </c:pt>
                <c:pt idx="44">
                  <c:v>549</c:v>
                </c:pt>
                <c:pt idx="45">
                  <c:v>699</c:v>
                </c:pt>
                <c:pt idx="46">
                  <c:v>718</c:v>
                </c:pt>
                <c:pt idx="47">
                  <c:v>842</c:v>
                </c:pt>
                <c:pt idx="48">
                  <c:v>979</c:v>
                </c:pt>
                <c:pt idx="49">
                  <c:v>1114</c:v>
                </c:pt>
                <c:pt idx="50">
                  <c:v>1660</c:v>
                </c:pt>
                <c:pt idx="51">
                  <c:v>1940</c:v>
                </c:pt>
                <c:pt idx="52">
                  <c:v>1961</c:v>
                </c:pt>
                <c:pt idx="53">
                  <c:v>1974</c:v>
                </c:pt>
                <c:pt idx="54">
                  <c:v>2093</c:v>
                </c:pt>
                <c:pt idx="55">
                  <c:v>2106</c:v>
                </c:pt>
                <c:pt idx="56">
                  <c:v>2119</c:v>
                </c:pt>
                <c:pt idx="57">
                  <c:v>2127</c:v>
                </c:pt>
                <c:pt idx="58">
                  <c:v>2230</c:v>
                </c:pt>
                <c:pt idx="59">
                  <c:v>2264</c:v>
                </c:pt>
                <c:pt idx="60">
                  <c:v>2365</c:v>
                </c:pt>
                <c:pt idx="61">
                  <c:v>2779</c:v>
                </c:pt>
                <c:pt idx="62">
                  <c:v>3077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4">
                  <c:v>0</c:v>
                </c:pt>
                <c:pt idx="50">
                  <c:v>-3.0200000037439167E-3</c:v>
                </c:pt>
                <c:pt idx="51">
                  <c:v>1.8199999976786785E-3</c:v>
                </c:pt>
                <c:pt idx="52">
                  <c:v>-3.0170000027283095E-3</c:v>
                </c:pt>
                <c:pt idx="53">
                  <c:v>-4.6779999975115061E-3</c:v>
                </c:pt>
                <c:pt idx="54">
                  <c:v>-1.1421000002883375E-2</c:v>
                </c:pt>
                <c:pt idx="55">
                  <c:v>-1.2082000008376781E-2</c:v>
                </c:pt>
                <c:pt idx="56">
                  <c:v>-1.5743000003567431E-2</c:v>
                </c:pt>
                <c:pt idx="57">
                  <c:v>-1.9419000003836118E-2</c:v>
                </c:pt>
                <c:pt idx="58">
                  <c:v>1.6899999973247759E-3</c:v>
                </c:pt>
                <c:pt idx="59">
                  <c:v>-3.0008000001544133E-2</c:v>
                </c:pt>
                <c:pt idx="61">
                  <c:v>-4.9762999995436985E-2</c:v>
                </c:pt>
                <c:pt idx="62">
                  <c:v>-8.4069000004092231E-2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A9-42DC-ADFE-E43C714EC00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Active!$D$21:$D$75</c:f>
                <c:numCache>
                  <c:formatCode>General</c:formatCode>
                  <c:ptCount val="55"/>
                  <c:pt idx="14">
                    <c:v>0</c:v>
                  </c:pt>
                  <c:pt idx="33">
                    <c:v>0</c:v>
                  </c:pt>
                  <c:pt idx="50">
                    <c:v>8.0000000000000002E-3</c:v>
                  </c:pt>
                  <c:pt idx="51">
                    <c:v>6.0000000000000001E-3</c:v>
                  </c:pt>
                  <c:pt idx="52">
                    <c:v>6.0000000000000001E-3</c:v>
                  </c:pt>
                  <c:pt idx="53">
                    <c:v>5.0000000000000001E-3</c:v>
                  </c:pt>
                  <c:pt idx="54">
                    <c:v>6.0000000000000001E-3</c:v>
                  </c:pt>
                </c:numCache>
              </c:numRef>
            </c:plus>
            <c:minus>
              <c:numRef>
                <c:f>Active!$D$21:$D$75</c:f>
                <c:numCache>
                  <c:formatCode>General</c:formatCode>
                  <c:ptCount val="55"/>
                  <c:pt idx="14">
                    <c:v>0</c:v>
                  </c:pt>
                  <c:pt idx="33">
                    <c:v>0</c:v>
                  </c:pt>
                  <c:pt idx="50">
                    <c:v>8.0000000000000002E-3</c:v>
                  </c:pt>
                  <c:pt idx="51">
                    <c:v>6.0000000000000001E-3</c:v>
                  </c:pt>
                  <c:pt idx="52">
                    <c:v>6.0000000000000001E-3</c:v>
                  </c:pt>
                  <c:pt idx="53">
                    <c:v>5.0000000000000001E-3</c:v>
                  </c:pt>
                  <c:pt idx="54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-6579</c:v>
                </c:pt>
                <c:pt idx="1">
                  <c:v>-6578</c:v>
                </c:pt>
                <c:pt idx="2">
                  <c:v>-6576</c:v>
                </c:pt>
                <c:pt idx="3">
                  <c:v>-6576</c:v>
                </c:pt>
                <c:pt idx="4">
                  <c:v>-6565</c:v>
                </c:pt>
                <c:pt idx="5">
                  <c:v>-6283</c:v>
                </c:pt>
                <c:pt idx="6">
                  <c:v>-6265</c:v>
                </c:pt>
                <c:pt idx="7">
                  <c:v>-6254</c:v>
                </c:pt>
                <c:pt idx="8">
                  <c:v>-6151</c:v>
                </c:pt>
                <c:pt idx="9">
                  <c:v>-6151</c:v>
                </c:pt>
                <c:pt idx="10">
                  <c:v>-6138</c:v>
                </c:pt>
                <c:pt idx="11">
                  <c:v>-6109</c:v>
                </c:pt>
                <c:pt idx="12">
                  <c:v>-6016</c:v>
                </c:pt>
                <c:pt idx="13">
                  <c:v>-6001</c:v>
                </c:pt>
                <c:pt idx="14">
                  <c:v>-4563</c:v>
                </c:pt>
                <c:pt idx="15">
                  <c:v>-4196</c:v>
                </c:pt>
                <c:pt idx="16">
                  <c:v>-4185</c:v>
                </c:pt>
                <c:pt idx="17">
                  <c:v>-4058</c:v>
                </c:pt>
                <c:pt idx="18">
                  <c:v>-4035</c:v>
                </c:pt>
                <c:pt idx="19">
                  <c:v>-3911</c:v>
                </c:pt>
                <c:pt idx="20">
                  <c:v>-3776</c:v>
                </c:pt>
                <c:pt idx="21">
                  <c:v>-3768</c:v>
                </c:pt>
                <c:pt idx="22">
                  <c:v>-3755</c:v>
                </c:pt>
                <c:pt idx="23">
                  <c:v>-3623</c:v>
                </c:pt>
                <c:pt idx="24">
                  <c:v>-3473</c:v>
                </c:pt>
                <c:pt idx="25">
                  <c:v>-3351</c:v>
                </c:pt>
                <c:pt idx="26">
                  <c:v>-1246</c:v>
                </c:pt>
                <c:pt idx="27">
                  <c:v>-979</c:v>
                </c:pt>
                <c:pt idx="28">
                  <c:v>-562</c:v>
                </c:pt>
                <c:pt idx="29">
                  <c:v>-409</c:v>
                </c:pt>
                <c:pt idx="30">
                  <c:v>-290</c:v>
                </c:pt>
                <c:pt idx="31">
                  <c:v>-277</c:v>
                </c:pt>
                <c:pt idx="32">
                  <c:v>-137</c:v>
                </c:pt>
                <c:pt idx="33">
                  <c:v>0</c:v>
                </c:pt>
                <c:pt idx="34">
                  <c:v>0</c:v>
                </c:pt>
                <c:pt idx="35">
                  <c:v>24</c:v>
                </c:pt>
                <c:pt idx="36">
                  <c:v>132</c:v>
                </c:pt>
                <c:pt idx="37">
                  <c:v>298</c:v>
                </c:pt>
                <c:pt idx="38">
                  <c:v>425</c:v>
                </c:pt>
                <c:pt idx="39">
                  <c:v>438</c:v>
                </c:pt>
                <c:pt idx="40">
                  <c:v>446</c:v>
                </c:pt>
                <c:pt idx="41">
                  <c:v>446</c:v>
                </c:pt>
                <c:pt idx="42">
                  <c:v>536</c:v>
                </c:pt>
                <c:pt idx="43">
                  <c:v>549</c:v>
                </c:pt>
                <c:pt idx="44">
                  <c:v>549</c:v>
                </c:pt>
                <c:pt idx="45">
                  <c:v>699</c:v>
                </c:pt>
                <c:pt idx="46">
                  <c:v>718</c:v>
                </c:pt>
                <c:pt idx="47">
                  <c:v>842</c:v>
                </c:pt>
                <c:pt idx="48">
                  <c:v>979</c:v>
                </c:pt>
                <c:pt idx="49">
                  <c:v>1114</c:v>
                </c:pt>
                <c:pt idx="50">
                  <c:v>1660</c:v>
                </c:pt>
                <c:pt idx="51">
                  <c:v>1940</c:v>
                </c:pt>
                <c:pt idx="52">
                  <c:v>1961</c:v>
                </c:pt>
                <c:pt idx="53">
                  <c:v>1974</c:v>
                </c:pt>
                <c:pt idx="54">
                  <c:v>2093</c:v>
                </c:pt>
                <c:pt idx="55">
                  <c:v>2106</c:v>
                </c:pt>
                <c:pt idx="56">
                  <c:v>2119</c:v>
                </c:pt>
                <c:pt idx="57">
                  <c:v>2127</c:v>
                </c:pt>
                <c:pt idx="58">
                  <c:v>2230</c:v>
                </c:pt>
                <c:pt idx="59">
                  <c:v>2264</c:v>
                </c:pt>
                <c:pt idx="60">
                  <c:v>2365</c:v>
                </c:pt>
                <c:pt idx="61">
                  <c:v>2779</c:v>
                </c:pt>
                <c:pt idx="62">
                  <c:v>3077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A9-42DC-ADFE-E43C714EC00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-6579</c:v>
                </c:pt>
                <c:pt idx="1">
                  <c:v>-6578</c:v>
                </c:pt>
                <c:pt idx="2">
                  <c:v>-6576</c:v>
                </c:pt>
                <c:pt idx="3">
                  <c:v>-6576</c:v>
                </c:pt>
                <c:pt idx="4">
                  <c:v>-6565</c:v>
                </c:pt>
                <c:pt idx="5">
                  <c:v>-6283</c:v>
                </c:pt>
                <c:pt idx="6">
                  <c:v>-6265</c:v>
                </c:pt>
                <c:pt idx="7">
                  <c:v>-6254</c:v>
                </c:pt>
                <c:pt idx="8">
                  <c:v>-6151</c:v>
                </c:pt>
                <c:pt idx="9">
                  <c:v>-6151</c:v>
                </c:pt>
                <c:pt idx="10">
                  <c:v>-6138</c:v>
                </c:pt>
                <c:pt idx="11">
                  <c:v>-6109</c:v>
                </c:pt>
                <c:pt idx="12">
                  <c:v>-6016</c:v>
                </c:pt>
                <c:pt idx="13">
                  <c:v>-6001</c:v>
                </c:pt>
                <c:pt idx="14">
                  <c:v>-4563</c:v>
                </c:pt>
                <c:pt idx="15">
                  <c:v>-4196</c:v>
                </c:pt>
                <c:pt idx="16">
                  <c:v>-4185</c:v>
                </c:pt>
                <c:pt idx="17">
                  <c:v>-4058</c:v>
                </c:pt>
                <c:pt idx="18">
                  <c:v>-4035</c:v>
                </c:pt>
                <c:pt idx="19">
                  <c:v>-3911</c:v>
                </c:pt>
                <c:pt idx="20">
                  <c:v>-3776</c:v>
                </c:pt>
                <c:pt idx="21">
                  <c:v>-3768</c:v>
                </c:pt>
                <c:pt idx="22">
                  <c:v>-3755</c:v>
                </c:pt>
                <c:pt idx="23">
                  <c:v>-3623</c:v>
                </c:pt>
                <c:pt idx="24">
                  <c:v>-3473</c:v>
                </c:pt>
                <c:pt idx="25">
                  <c:v>-3351</c:v>
                </c:pt>
                <c:pt idx="26">
                  <c:v>-1246</c:v>
                </c:pt>
                <c:pt idx="27">
                  <c:v>-979</c:v>
                </c:pt>
                <c:pt idx="28">
                  <c:v>-562</c:v>
                </c:pt>
                <c:pt idx="29">
                  <c:v>-409</c:v>
                </c:pt>
                <c:pt idx="30">
                  <c:v>-290</c:v>
                </c:pt>
                <c:pt idx="31">
                  <c:v>-277</c:v>
                </c:pt>
                <c:pt idx="32">
                  <c:v>-137</c:v>
                </c:pt>
                <c:pt idx="33">
                  <c:v>0</c:v>
                </c:pt>
                <c:pt idx="34">
                  <c:v>0</c:v>
                </c:pt>
                <c:pt idx="35">
                  <c:v>24</c:v>
                </c:pt>
                <c:pt idx="36">
                  <c:v>132</c:v>
                </c:pt>
                <c:pt idx="37">
                  <c:v>298</c:v>
                </c:pt>
                <c:pt idx="38">
                  <c:v>425</c:v>
                </c:pt>
                <c:pt idx="39">
                  <c:v>438</c:v>
                </c:pt>
                <c:pt idx="40">
                  <c:v>446</c:v>
                </c:pt>
                <c:pt idx="41">
                  <c:v>446</c:v>
                </c:pt>
                <c:pt idx="42">
                  <c:v>536</c:v>
                </c:pt>
                <c:pt idx="43">
                  <c:v>549</c:v>
                </c:pt>
                <c:pt idx="44">
                  <c:v>549</c:v>
                </c:pt>
                <c:pt idx="45">
                  <c:v>699</c:v>
                </c:pt>
                <c:pt idx="46">
                  <c:v>718</c:v>
                </c:pt>
                <c:pt idx="47">
                  <c:v>842</c:v>
                </c:pt>
                <c:pt idx="48">
                  <c:v>979</c:v>
                </c:pt>
                <c:pt idx="49">
                  <c:v>1114</c:v>
                </c:pt>
                <c:pt idx="50">
                  <c:v>1660</c:v>
                </c:pt>
                <c:pt idx="51">
                  <c:v>1940</c:v>
                </c:pt>
                <c:pt idx="52">
                  <c:v>1961</c:v>
                </c:pt>
                <c:pt idx="53">
                  <c:v>1974</c:v>
                </c:pt>
                <c:pt idx="54">
                  <c:v>2093</c:v>
                </c:pt>
                <c:pt idx="55">
                  <c:v>2106</c:v>
                </c:pt>
                <c:pt idx="56">
                  <c:v>2119</c:v>
                </c:pt>
                <c:pt idx="57">
                  <c:v>2127</c:v>
                </c:pt>
                <c:pt idx="58">
                  <c:v>2230</c:v>
                </c:pt>
                <c:pt idx="59">
                  <c:v>2264</c:v>
                </c:pt>
                <c:pt idx="60">
                  <c:v>2365</c:v>
                </c:pt>
                <c:pt idx="61">
                  <c:v>2779</c:v>
                </c:pt>
                <c:pt idx="62">
                  <c:v>3077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  <c:pt idx="0">
                  <c:v>6.887504740122603E-3</c:v>
                </c:pt>
                <c:pt idx="1">
                  <c:v>6.8854597863944791E-3</c:v>
                </c:pt>
                <c:pt idx="2">
                  <c:v>6.8813698789382295E-3</c:v>
                </c:pt>
                <c:pt idx="3">
                  <c:v>6.8813698789382295E-3</c:v>
                </c:pt>
                <c:pt idx="4">
                  <c:v>6.8588753879288544E-3</c:v>
                </c:pt>
                <c:pt idx="5">
                  <c:v>6.2821984365976254E-3</c:v>
                </c:pt>
                <c:pt idx="6">
                  <c:v>6.2453892694913759E-3</c:v>
                </c:pt>
                <c:pt idx="7">
                  <c:v>6.2228947784820025E-3</c:v>
                </c:pt>
                <c:pt idx="8">
                  <c:v>6.0122645444851339E-3</c:v>
                </c:pt>
                <c:pt idx="9">
                  <c:v>6.0122645444851339E-3</c:v>
                </c:pt>
                <c:pt idx="10">
                  <c:v>5.9856801460195092E-3</c:v>
                </c:pt>
                <c:pt idx="11">
                  <c:v>5.9263764879038863E-3</c:v>
                </c:pt>
                <c:pt idx="12">
                  <c:v>5.7361957911882689E-3</c:v>
                </c:pt>
                <c:pt idx="13">
                  <c:v>5.7055214852663946E-3</c:v>
                </c:pt>
                <c:pt idx="14">
                  <c:v>2.7648780242227472E-3</c:v>
                </c:pt>
                <c:pt idx="15">
                  <c:v>2.0143800060008991E-3</c:v>
                </c:pt>
                <c:pt idx="16">
                  <c:v>1.9918855149915239E-3</c:v>
                </c:pt>
                <c:pt idx="17">
                  <c:v>1.7321763915196589E-3</c:v>
                </c:pt>
                <c:pt idx="18">
                  <c:v>1.6851424557727847E-3</c:v>
                </c:pt>
                <c:pt idx="19">
                  <c:v>1.4315681934852931E-3</c:v>
                </c:pt>
                <c:pt idx="20">
                  <c:v>1.1554994401884282E-3</c:v>
                </c:pt>
                <c:pt idx="21">
                  <c:v>1.1391398103634291E-3</c:v>
                </c:pt>
                <c:pt idx="22">
                  <c:v>1.1125554118978052E-3</c:v>
                </c:pt>
                <c:pt idx="23">
                  <c:v>8.4262151978531461E-4</c:v>
                </c:pt>
                <c:pt idx="24">
                  <c:v>5.3587846056657538E-4</c:v>
                </c:pt>
                <c:pt idx="25">
                  <c:v>2.8639410573533339E-4</c:v>
                </c:pt>
                <c:pt idx="26">
                  <c:v>-4.0182334919676415E-3</c:v>
                </c:pt>
                <c:pt idx="27">
                  <c:v>-4.5642361373769971E-3</c:v>
                </c:pt>
                <c:pt idx="28">
                  <c:v>-5.4169818420050919E-3</c:v>
                </c:pt>
                <c:pt idx="29">
                  <c:v>-5.7298597624082064E-3</c:v>
                </c:pt>
                <c:pt idx="30">
                  <c:v>-5.9732092560550731E-3</c:v>
                </c:pt>
                <c:pt idx="31">
                  <c:v>-5.999793654520697E-3</c:v>
                </c:pt>
                <c:pt idx="32">
                  <c:v>-6.2860871764581867E-3</c:v>
                </c:pt>
                <c:pt idx="33">
                  <c:v>-6.5662458372113021E-3</c:v>
                </c:pt>
                <c:pt idx="34">
                  <c:v>-6.5662458372113021E-3</c:v>
                </c:pt>
                <c:pt idx="35">
                  <c:v>-6.6153247266863002E-3</c:v>
                </c:pt>
                <c:pt idx="36">
                  <c:v>-6.8361797293237927E-3</c:v>
                </c:pt>
                <c:pt idx="37">
                  <c:v>-7.175642048192531E-3</c:v>
                </c:pt>
                <c:pt idx="38">
                  <c:v>-7.4353511716643969E-3</c:v>
                </c:pt>
                <c:pt idx="39">
                  <c:v>-7.4619355701300207E-3</c:v>
                </c:pt>
                <c:pt idx="40">
                  <c:v>-7.4782951999550207E-3</c:v>
                </c:pt>
                <c:pt idx="41">
                  <c:v>-7.4782951999550207E-3</c:v>
                </c:pt>
                <c:pt idx="42">
                  <c:v>-7.6623410354862637E-3</c:v>
                </c:pt>
                <c:pt idx="43">
                  <c:v>-7.6889254339518875E-3</c:v>
                </c:pt>
                <c:pt idx="44">
                  <c:v>-7.6889254339518875E-3</c:v>
                </c:pt>
                <c:pt idx="45">
                  <c:v>-7.9956684931706268E-3</c:v>
                </c:pt>
                <c:pt idx="46">
                  <c:v>-8.0345226140050002E-3</c:v>
                </c:pt>
                <c:pt idx="47">
                  <c:v>-8.2880968762924917E-3</c:v>
                </c:pt>
                <c:pt idx="48">
                  <c:v>-8.5682555370456062E-3</c:v>
                </c:pt>
                <c:pt idx="49">
                  <c:v>-8.8443242903424729E-3</c:v>
                </c:pt>
                <c:pt idx="50">
                  <c:v>-9.9608690258986832E-3</c:v>
                </c:pt>
                <c:pt idx="51">
                  <c:v>-1.0533456069773663E-2</c:v>
                </c:pt>
                <c:pt idx="52">
                  <c:v>-1.0576400098064287E-2</c:v>
                </c:pt>
                <c:pt idx="53">
                  <c:v>-1.060298449652991E-2</c:v>
                </c:pt>
                <c:pt idx="54">
                  <c:v>-1.0846333990176777E-2</c:v>
                </c:pt>
                <c:pt idx="55">
                  <c:v>-1.0872918388642402E-2</c:v>
                </c:pt>
                <c:pt idx="56">
                  <c:v>-1.0899502787108026E-2</c:v>
                </c:pt>
                <c:pt idx="57">
                  <c:v>-1.0915862416933025E-2</c:v>
                </c:pt>
                <c:pt idx="58">
                  <c:v>-1.1126492650929893E-2</c:v>
                </c:pt>
                <c:pt idx="59">
                  <c:v>-1.1196021077686141E-2</c:v>
                </c:pt>
                <c:pt idx="60">
                  <c:v>-1.1402561404226758E-2</c:v>
                </c:pt>
                <c:pt idx="61">
                  <c:v>-1.2249172247670479E-2</c:v>
                </c:pt>
                <c:pt idx="62">
                  <c:v>-1.2858568458651708E-2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A9-42DC-ADFE-E43C714EC00A}"/>
            </c:ext>
          </c:extLst>
        </c:ser>
        <c:ser>
          <c:idx val="6"/>
          <c:order val="6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plus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-6579</c:v>
                </c:pt>
                <c:pt idx="1">
                  <c:v>-6578</c:v>
                </c:pt>
                <c:pt idx="2">
                  <c:v>-6576</c:v>
                </c:pt>
                <c:pt idx="3">
                  <c:v>-6576</c:v>
                </c:pt>
                <c:pt idx="4">
                  <c:v>-6565</c:v>
                </c:pt>
                <c:pt idx="5">
                  <c:v>-6283</c:v>
                </c:pt>
                <c:pt idx="6">
                  <c:v>-6265</c:v>
                </c:pt>
                <c:pt idx="7">
                  <c:v>-6254</c:v>
                </c:pt>
                <c:pt idx="8">
                  <c:v>-6151</c:v>
                </c:pt>
                <c:pt idx="9">
                  <c:v>-6151</c:v>
                </c:pt>
                <c:pt idx="10">
                  <c:v>-6138</c:v>
                </c:pt>
                <c:pt idx="11">
                  <c:v>-6109</c:v>
                </c:pt>
                <c:pt idx="12">
                  <c:v>-6016</c:v>
                </c:pt>
                <c:pt idx="13">
                  <c:v>-6001</c:v>
                </c:pt>
                <c:pt idx="14">
                  <c:v>-4563</c:v>
                </c:pt>
                <c:pt idx="15">
                  <c:v>-4196</c:v>
                </c:pt>
                <c:pt idx="16">
                  <c:v>-4185</c:v>
                </c:pt>
                <c:pt idx="17">
                  <c:v>-4058</c:v>
                </c:pt>
                <c:pt idx="18">
                  <c:v>-4035</c:v>
                </c:pt>
                <c:pt idx="19">
                  <c:v>-3911</c:v>
                </c:pt>
                <c:pt idx="20">
                  <c:v>-3776</c:v>
                </c:pt>
                <c:pt idx="21">
                  <c:v>-3768</c:v>
                </c:pt>
                <c:pt idx="22">
                  <c:v>-3755</c:v>
                </c:pt>
                <c:pt idx="23">
                  <c:v>-3623</c:v>
                </c:pt>
                <c:pt idx="24">
                  <c:v>-3473</c:v>
                </c:pt>
                <c:pt idx="25">
                  <c:v>-3351</c:v>
                </c:pt>
                <c:pt idx="26">
                  <c:v>-1246</c:v>
                </c:pt>
                <c:pt idx="27">
                  <c:v>-979</c:v>
                </c:pt>
                <c:pt idx="28">
                  <c:v>-562</c:v>
                </c:pt>
                <c:pt idx="29">
                  <c:v>-409</c:v>
                </c:pt>
                <c:pt idx="30">
                  <c:v>-290</c:v>
                </c:pt>
                <c:pt idx="31">
                  <c:v>-277</c:v>
                </c:pt>
                <c:pt idx="32">
                  <c:v>-137</c:v>
                </c:pt>
                <c:pt idx="33">
                  <c:v>0</c:v>
                </c:pt>
                <c:pt idx="34">
                  <c:v>0</c:v>
                </c:pt>
                <c:pt idx="35">
                  <c:v>24</c:v>
                </c:pt>
                <c:pt idx="36">
                  <c:v>132</c:v>
                </c:pt>
                <c:pt idx="37">
                  <c:v>298</c:v>
                </c:pt>
                <c:pt idx="38">
                  <c:v>425</c:v>
                </c:pt>
                <c:pt idx="39">
                  <c:v>438</c:v>
                </c:pt>
                <c:pt idx="40">
                  <c:v>446</c:v>
                </c:pt>
                <c:pt idx="41">
                  <c:v>446</c:v>
                </c:pt>
                <c:pt idx="42">
                  <c:v>536</c:v>
                </c:pt>
                <c:pt idx="43">
                  <c:v>549</c:v>
                </c:pt>
                <c:pt idx="44">
                  <c:v>549</c:v>
                </c:pt>
                <c:pt idx="45">
                  <c:v>699</c:v>
                </c:pt>
                <c:pt idx="46">
                  <c:v>718</c:v>
                </c:pt>
                <c:pt idx="47">
                  <c:v>842</c:v>
                </c:pt>
                <c:pt idx="48">
                  <c:v>979</c:v>
                </c:pt>
                <c:pt idx="49">
                  <c:v>1114</c:v>
                </c:pt>
                <c:pt idx="50">
                  <c:v>1660</c:v>
                </c:pt>
                <c:pt idx="51">
                  <c:v>1940</c:v>
                </c:pt>
                <c:pt idx="52">
                  <c:v>1961</c:v>
                </c:pt>
                <c:pt idx="53">
                  <c:v>1974</c:v>
                </c:pt>
                <c:pt idx="54">
                  <c:v>2093</c:v>
                </c:pt>
                <c:pt idx="55">
                  <c:v>2106</c:v>
                </c:pt>
                <c:pt idx="56">
                  <c:v>2119</c:v>
                </c:pt>
                <c:pt idx="57">
                  <c:v>2127</c:v>
                </c:pt>
                <c:pt idx="58">
                  <c:v>2230</c:v>
                </c:pt>
                <c:pt idx="59">
                  <c:v>2264</c:v>
                </c:pt>
                <c:pt idx="60">
                  <c:v>2365</c:v>
                </c:pt>
                <c:pt idx="61">
                  <c:v>2779</c:v>
                </c:pt>
                <c:pt idx="62">
                  <c:v>3077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0">
                  <c:v>0.4683629999999539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A9-42DC-ADFE-E43C714EC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323472"/>
        <c:axId val="1"/>
      </c:scatterChart>
      <c:valAx>
        <c:axId val="660323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422535211267605"/>
              <c:y val="0.832807570977918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943661971830985E-2"/>
              <c:y val="0.324921135646687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32347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014084507042254E-2"/>
          <c:y val="0.917981072555205"/>
          <c:w val="0.6816901408450704"/>
          <c:h val="6.30914826498422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85724</xdr:colOff>
      <xdr:row>0</xdr:row>
      <xdr:rowOff>0</xdr:rowOff>
    </xdr:from>
    <xdr:to>
      <xdr:col>17</xdr:col>
      <xdr:colOff>95249</xdr:colOff>
      <xdr:row>18</xdr:row>
      <xdr:rowOff>133350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4AA150F-AE9D-6937-7198-DD954F1BA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var.astro.cz/oejv/issues/oejv0003.pdf" TargetMode="External"/><Relationship Id="rId1" Type="http://schemas.openxmlformats.org/officeDocument/2006/relationships/hyperlink" Target="http://www.bav-astro.de/sfs/BAVM_link.php?BAVMnr=1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64"/>
  <sheetViews>
    <sheetView tabSelected="1" workbookViewId="0">
      <pane xSplit="13" ySplit="22" topLeftCell="N65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RowHeight="12.75" x14ac:dyDescent="0.2"/>
  <cols>
    <col min="1" max="1" width="15.140625" customWidth="1"/>
    <col min="2" max="2" width="4.5703125" customWidth="1"/>
    <col min="3" max="3" width="13.28515625" customWidth="1"/>
    <col min="4" max="4" width="8.42578125" customWidth="1"/>
    <col min="5" max="5" width="9.85546875" customWidth="1"/>
    <col min="6" max="6" width="16.85546875" customWidth="1"/>
    <col min="7" max="7" width="9.5703125" customWidth="1"/>
    <col min="15" max="15" width="10.7109375" customWidth="1"/>
  </cols>
  <sheetData>
    <row r="1" spans="1:6" ht="20.25" x14ac:dyDescent="0.3">
      <c r="A1" s="10" t="s">
        <v>73</v>
      </c>
    </row>
    <row r="2" spans="1:6" ht="12.95" customHeight="1" x14ac:dyDescent="0.2">
      <c r="A2" t="s">
        <v>18</v>
      </c>
      <c r="B2" t="s">
        <v>29</v>
      </c>
      <c r="D2" t="s">
        <v>31</v>
      </c>
    </row>
    <row r="3" spans="1:6" ht="12.95" customHeight="1" thickBot="1" x14ac:dyDescent="0.25"/>
    <row r="4" spans="1:6" ht="12.95" customHeight="1" thickTop="1" thickBot="1" x14ac:dyDescent="0.25">
      <c r="A4" s="4" t="s">
        <v>19</v>
      </c>
      <c r="C4" s="1">
        <v>45211.51</v>
      </c>
      <c r="D4" s="2">
        <v>2.6138970000000001</v>
      </c>
    </row>
    <row r="5" spans="1:6" ht="12.95" customHeight="1" thickTop="1" x14ac:dyDescent="0.2">
      <c r="A5" s="11" t="s">
        <v>74</v>
      </c>
      <c r="B5" s="12"/>
      <c r="C5" s="13">
        <v>-9.5</v>
      </c>
      <c r="D5" s="12" t="s">
        <v>75</v>
      </c>
    </row>
    <row r="6" spans="1:6" ht="12.95" customHeight="1" x14ac:dyDescent="0.2">
      <c r="A6" s="4" t="s">
        <v>20</v>
      </c>
    </row>
    <row r="7" spans="1:6" ht="12.95" customHeight="1" x14ac:dyDescent="0.2">
      <c r="A7" t="s">
        <v>0</v>
      </c>
      <c r="C7">
        <f>C4</f>
        <v>45211.51</v>
      </c>
    </row>
    <row r="8" spans="1:6" ht="12.95" customHeight="1" x14ac:dyDescent="0.2">
      <c r="A8" t="s">
        <v>1</v>
      </c>
      <c r="C8">
        <f>D4</f>
        <v>2.6138970000000001</v>
      </c>
    </row>
    <row r="9" spans="1:6" ht="12.95" customHeight="1" x14ac:dyDescent="0.2">
      <c r="A9" s="27" t="s">
        <v>81</v>
      </c>
      <c r="B9" s="28">
        <v>35</v>
      </c>
      <c r="C9" s="25" t="str">
        <f>"F"&amp;B9</f>
        <v>F35</v>
      </c>
      <c r="D9" s="26" t="str">
        <f>"G"&amp;B9</f>
        <v>G35</v>
      </c>
    </row>
    <row r="10" spans="1:6" ht="12.95" customHeight="1" thickBot="1" x14ac:dyDescent="0.25">
      <c r="A10" s="12"/>
      <c r="B10" s="12"/>
      <c r="C10" s="8" t="s">
        <v>25</v>
      </c>
      <c r="D10" s="8" t="s">
        <v>26</v>
      </c>
      <c r="E10" s="12"/>
    </row>
    <row r="11" spans="1:6" ht="12.95" customHeight="1" x14ac:dyDescent="0.2">
      <c r="A11" s="12" t="s">
        <v>21</v>
      </c>
      <c r="B11" s="12"/>
      <c r="C11" s="24">
        <f ca="1">INTERCEPT(INDIRECT($D$9):G992,INDIRECT($C$9):F992)</f>
        <v>-6.5662458372113021E-3</v>
      </c>
      <c r="D11" s="14"/>
      <c r="E11" s="12"/>
    </row>
    <row r="12" spans="1:6" ht="12.95" customHeight="1" x14ac:dyDescent="0.2">
      <c r="A12" s="12" t="s">
        <v>22</v>
      </c>
      <c r="B12" s="12"/>
      <c r="C12" s="24">
        <f ca="1">SLOPE(INDIRECT($D$9):G992,INDIRECT($C$9):F992)</f>
        <v>-2.0449537281249287E-6</v>
      </c>
      <c r="D12" s="14"/>
      <c r="E12" s="12"/>
    </row>
    <row r="13" spans="1:6" ht="12.95" customHeight="1" x14ac:dyDescent="0.2">
      <c r="A13" s="12" t="s">
        <v>23</v>
      </c>
      <c r="B13" s="12"/>
      <c r="C13" s="14" t="s">
        <v>15</v>
      </c>
    </row>
    <row r="14" spans="1:6" ht="12.95" customHeight="1" x14ac:dyDescent="0.2">
      <c r="A14" s="12"/>
      <c r="B14" s="12"/>
      <c r="C14" s="12"/>
    </row>
    <row r="15" spans="1:6" ht="12.95" customHeight="1" x14ac:dyDescent="0.2">
      <c r="A15" s="15" t="s">
        <v>24</v>
      </c>
      <c r="B15" s="12"/>
      <c r="C15" s="16">
        <f ca="1">(C7+C11)+(C8+C12)*INT(MAX(F21:F3533))</f>
        <v>53254.458210431549</v>
      </c>
      <c r="E15" s="17" t="s">
        <v>79</v>
      </c>
      <c r="F15" s="13">
        <v>1</v>
      </c>
    </row>
    <row r="16" spans="1:6" ht="12.95" customHeight="1" x14ac:dyDescent="0.2">
      <c r="A16" s="19" t="s">
        <v>2</v>
      </c>
      <c r="B16" s="12"/>
      <c r="C16" s="20">
        <f ca="1">+C8+C12</f>
        <v>2.613894955046272</v>
      </c>
      <c r="E16" s="17" t="s">
        <v>76</v>
      </c>
      <c r="F16" s="18">
        <f ca="1">NOW()+15018.5+$C$5/24</f>
        <v>60371.717888425927</v>
      </c>
    </row>
    <row r="17" spans="1:21" ht="12.95" customHeight="1" thickBot="1" x14ac:dyDescent="0.25">
      <c r="A17" s="17" t="s">
        <v>72</v>
      </c>
      <c r="B17" s="12"/>
      <c r="C17" s="12">
        <f>COUNT(C21:C2191)</f>
        <v>63</v>
      </c>
      <c r="E17" s="17" t="s">
        <v>80</v>
      </c>
      <c r="F17" s="18">
        <f ca="1">ROUND(2*(F16-$C$7)/$C$8,0)/2+F15</f>
        <v>5801</v>
      </c>
    </row>
    <row r="18" spans="1:21" ht="12.95" customHeight="1" thickTop="1" thickBot="1" x14ac:dyDescent="0.25">
      <c r="A18" s="19" t="s">
        <v>3</v>
      </c>
      <c r="B18" s="12"/>
      <c r="C18" s="22">
        <f ca="1">+C15</f>
        <v>53254.458210431549</v>
      </c>
      <c r="D18" s="23">
        <f ca="1">+C16</f>
        <v>2.613894955046272</v>
      </c>
      <c r="E18" s="17" t="s">
        <v>77</v>
      </c>
      <c r="F18" s="26">
        <f ca="1">ROUND(2*(F16-$C$15)/$C$16,0)/2+F15</f>
        <v>2724</v>
      </c>
    </row>
    <row r="19" spans="1:21" ht="12.95" customHeight="1" thickTop="1" x14ac:dyDescent="0.2">
      <c r="E19" s="17" t="s">
        <v>78</v>
      </c>
      <c r="F19" s="21">
        <f ca="1">+$C$15+$C$16*F18-15018.5-$C$5/24</f>
        <v>45356.603901310933</v>
      </c>
      <c r="H19" t="s">
        <v>4</v>
      </c>
      <c r="I19" t="s">
        <v>5</v>
      </c>
      <c r="J19" t="s">
        <v>6</v>
      </c>
    </row>
    <row r="20" spans="1:21" ht="12.95" customHeight="1" thickBot="1" x14ac:dyDescent="0.25">
      <c r="A20" s="6" t="s">
        <v>7</v>
      </c>
      <c r="B20" s="6" t="s">
        <v>8</v>
      </c>
      <c r="C20" s="6" t="s">
        <v>9</v>
      </c>
      <c r="D20" s="6" t="s">
        <v>10</v>
      </c>
      <c r="E20" s="6" t="s">
        <v>11</v>
      </c>
      <c r="F20" s="6" t="s">
        <v>12</v>
      </c>
      <c r="G20" s="6" t="s">
        <v>13</v>
      </c>
      <c r="H20" s="7" t="s">
        <v>14</v>
      </c>
      <c r="I20" s="7" t="s">
        <v>325</v>
      </c>
      <c r="J20" s="5" t="s">
        <v>326</v>
      </c>
      <c r="K20" s="8" t="s">
        <v>86</v>
      </c>
      <c r="L20" s="8" t="s">
        <v>33</v>
      </c>
      <c r="M20" s="7" t="s">
        <v>27</v>
      </c>
      <c r="N20" s="8" t="s">
        <v>28</v>
      </c>
      <c r="O20" s="7" t="s">
        <v>17</v>
      </c>
      <c r="U20" s="47" t="s">
        <v>324</v>
      </c>
    </row>
    <row r="21" spans="1:21" ht="12.95" customHeight="1" x14ac:dyDescent="0.2">
      <c r="A21" s="44" t="s">
        <v>101</v>
      </c>
      <c r="B21" s="46" t="s">
        <v>83</v>
      </c>
      <c r="C21" s="45">
        <v>28015.15</v>
      </c>
      <c r="D21" s="9"/>
      <c r="E21">
        <f t="shared" ref="E21:E52" si="0">(C21-C$7)/C$8</f>
        <v>-6578.820818111808</v>
      </c>
      <c r="F21">
        <f t="shared" ref="F21:F52" si="1">ROUND(2*E21,0)/2</f>
        <v>-6579</v>
      </c>
      <c r="M21">
        <f t="shared" ref="M21:M52" ca="1" si="2">+C$11+C$12*F21</f>
        <v>6.887504740122603E-3</v>
      </c>
      <c r="O21" s="3">
        <f t="shared" ref="O21:O52" si="3">C21-15018.5</f>
        <v>12996.650000000001</v>
      </c>
      <c r="U21">
        <f>C21-(C$7+C$8*F21)</f>
        <v>0.4683629999999539</v>
      </c>
    </row>
    <row r="22" spans="1:21" ht="12.95" customHeight="1" x14ac:dyDescent="0.2">
      <c r="A22" s="44" t="s">
        <v>105</v>
      </c>
      <c r="B22" s="46" t="s">
        <v>83</v>
      </c>
      <c r="C22" s="45">
        <v>28017.15</v>
      </c>
      <c r="D22" s="9"/>
      <c r="E22">
        <f t="shared" si="0"/>
        <v>-6578.0556770217036</v>
      </c>
      <c r="F22">
        <f t="shared" si="1"/>
        <v>-6578</v>
      </c>
      <c r="G22">
        <f t="shared" ref="G22:G53" si="4">C22-(C$7+C$8*F22)</f>
        <v>-0.14553399999931571</v>
      </c>
      <c r="I22">
        <f>+G22</f>
        <v>-0.14553399999931571</v>
      </c>
      <c r="M22">
        <f t="shared" ca="1" si="2"/>
        <v>6.8854597863944791E-3</v>
      </c>
      <c r="O22" s="3">
        <f t="shared" si="3"/>
        <v>12998.650000000001</v>
      </c>
    </row>
    <row r="23" spans="1:21" ht="12.95" customHeight="1" x14ac:dyDescent="0.2">
      <c r="A23" s="44" t="s">
        <v>109</v>
      </c>
      <c r="B23" s="46" t="s">
        <v>83</v>
      </c>
      <c r="C23" s="45">
        <v>28022.432000000001</v>
      </c>
      <c r="D23" s="9"/>
      <c r="E23">
        <f t="shared" si="0"/>
        <v>-6576.0349394027389</v>
      </c>
      <c r="F23">
        <f t="shared" si="1"/>
        <v>-6576</v>
      </c>
      <c r="G23">
        <f t="shared" si="4"/>
        <v>-9.132800000224961E-2</v>
      </c>
      <c r="I23">
        <f>+G23</f>
        <v>-9.132800000224961E-2</v>
      </c>
      <c r="M23">
        <f t="shared" ca="1" si="2"/>
        <v>6.8813698789382295E-3</v>
      </c>
      <c r="O23" s="3">
        <f t="shared" si="3"/>
        <v>13003.932000000001</v>
      </c>
    </row>
    <row r="24" spans="1:21" ht="12.95" customHeight="1" x14ac:dyDescent="0.2">
      <c r="A24" s="44" t="s">
        <v>101</v>
      </c>
      <c r="B24" s="46" t="s">
        <v>83</v>
      </c>
      <c r="C24" s="45">
        <v>28022.47</v>
      </c>
      <c r="D24" s="9"/>
      <c r="E24">
        <f t="shared" si="0"/>
        <v>-6576.0204017220267</v>
      </c>
      <c r="F24">
        <f t="shared" si="1"/>
        <v>-6576</v>
      </c>
      <c r="G24">
        <f t="shared" si="4"/>
        <v>-5.3328000001783948E-2</v>
      </c>
      <c r="I24">
        <f>+G24</f>
        <v>-5.3328000001783948E-2</v>
      </c>
      <c r="M24">
        <f t="shared" ca="1" si="2"/>
        <v>6.8813698789382295E-3</v>
      </c>
      <c r="O24" s="3">
        <f t="shared" si="3"/>
        <v>13003.970000000001</v>
      </c>
    </row>
    <row r="25" spans="1:21" ht="12.95" customHeight="1" x14ac:dyDescent="0.2">
      <c r="A25" s="44" t="s">
        <v>105</v>
      </c>
      <c r="B25" s="46" t="s">
        <v>83</v>
      </c>
      <c r="C25" s="45">
        <v>28051.16</v>
      </c>
      <c r="D25" s="9"/>
      <c r="E25">
        <f t="shared" si="0"/>
        <v>-6565.0444527844829</v>
      </c>
      <c r="F25">
        <f t="shared" si="1"/>
        <v>-6565</v>
      </c>
      <c r="G25">
        <f t="shared" si="4"/>
        <v>-0.11619500000233529</v>
      </c>
      <c r="I25">
        <f>+G25</f>
        <v>-0.11619500000233529</v>
      </c>
      <c r="M25">
        <f t="shared" ca="1" si="2"/>
        <v>6.8588753879288544E-3</v>
      </c>
      <c r="O25" s="3">
        <f t="shared" si="3"/>
        <v>13032.66</v>
      </c>
    </row>
    <row r="26" spans="1:21" ht="12.95" customHeight="1" x14ac:dyDescent="0.2">
      <c r="A26" s="44" t="s">
        <v>120</v>
      </c>
      <c r="B26" s="46" t="s">
        <v>83</v>
      </c>
      <c r="C26" s="45">
        <v>28788.305</v>
      </c>
      <c r="D26" s="9"/>
      <c r="E26">
        <f t="shared" si="0"/>
        <v>-6283.0344883520665</v>
      </c>
      <c r="F26">
        <f t="shared" si="1"/>
        <v>-6283</v>
      </c>
      <c r="G26">
        <f t="shared" si="4"/>
        <v>-9.0148999999655643E-2</v>
      </c>
      <c r="I26">
        <f>+G26</f>
        <v>-9.0148999999655643E-2</v>
      </c>
      <c r="M26">
        <f t="shared" ca="1" si="2"/>
        <v>6.2821984365976254E-3</v>
      </c>
      <c r="O26" s="3">
        <f t="shared" si="3"/>
        <v>13769.805</v>
      </c>
    </row>
    <row r="27" spans="1:21" ht="12.95" customHeight="1" x14ac:dyDescent="0.2">
      <c r="A27" s="44" t="s">
        <v>120</v>
      </c>
      <c r="B27" s="46" t="s">
        <v>83</v>
      </c>
      <c r="C27" s="45">
        <v>28835.33</v>
      </c>
      <c r="D27" s="9"/>
      <c r="E27">
        <f t="shared" si="0"/>
        <v>-6265.0441084709919</v>
      </c>
      <c r="F27">
        <f t="shared" si="1"/>
        <v>-6265</v>
      </c>
      <c r="G27">
        <f t="shared" si="4"/>
        <v>-0.11529499999960535</v>
      </c>
      <c r="I27">
        <f>+G27</f>
        <v>-0.11529499999960535</v>
      </c>
      <c r="M27">
        <f t="shared" ca="1" si="2"/>
        <v>6.2453892694913759E-3</v>
      </c>
      <c r="O27" s="3">
        <f t="shared" si="3"/>
        <v>13816.830000000002</v>
      </c>
    </row>
    <row r="28" spans="1:21" ht="12.95" customHeight="1" x14ac:dyDescent="0.2">
      <c r="A28" s="44" t="s">
        <v>120</v>
      </c>
      <c r="B28" s="46" t="s">
        <v>83</v>
      </c>
      <c r="C28" s="45">
        <v>28864.105</v>
      </c>
      <c r="D28" s="9"/>
      <c r="E28">
        <f t="shared" si="0"/>
        <v>-6254.0356410371187</v>
      </c>
      <c r="F28">
        <f t="shared" si="1"/>
        <v>-6254</v>
      </c>
      <c r="G28">
        <f t="shared" si="4"/>
        <v>-9.316200000102981E-2</v>
      </c>
      <c r="I28">
        <f>+G28</f>
        <v>-9.316200000102981E-2</v>
      </c>
      <c r="M28">
        <f t="shared" ca="1" si="2"/>
        <v>6.2228947784820025E-3</v>
      </c>
      <c r="O28" s="3">
        <f t="shared" si="3"/>
        <v>13845.605</v>
      </c>
    </row>
    <row r="29" spans="1:21" ht="12.95" customHeight="1" x14ac:dyDescent="0.2">
      <c r="A29" s="44" t="s">
        <v>120</v>
      </c>
      <c r="B29" s="46" t="s">
        <v>83</v>
      </c>
      <c r="C29" s="45">
        <v>29133.33</v>
      </c>
      <c r="D29" s="9"/>
      <c r="E29">
        <f t="shared" si="0"/>
        <v>-6151.0380860454716</v>
      </c>
      <c r="F29">
        <f t="shared" si="1"/>
        <v>-6151</v>
      </c>
      <c r="G29">
        <f t="shared" si="4"/>
        <v>-9.9553000000014435E-2</v>
      </c>
      <c r="I29">
        <f>+G29</f>
        <v>-9.9553000000014435E-2</v>
      </c>
      <c r="M29">
        <f t="shared" ca="1" si="2"/>
        <v>6.0122645444851339E-3</v>
      </c>
      <c r="O29" s="3">
        <f t="shared" si="3"/>
        <v>14114.830000000002</v>
      </c>
    </row>
    <row r="30" spans="1:21" ht="12.95" customHeight="1" x14ac:dyDescent="0.2">
      <c r="A30" s="44" t="s">
        <v>135</v>
      </c>
      <c r="B30" s="46" t="s">
        <v>83</v>
      </c>
      <c r="C30" s="45">
        <v>29133.361000000001</v>
      </c>
      <c r="D30" s="9"/>
      <c r="E30">
        <f t="shared" si="0"/>
        <v>-6151.0262263585755</v>
      </c>
      <c r="F30">
        <f t="shared" si="1"/>
        <v>-6151</v>
      </c>
      <c r="G30">
        <f t="shared" si="4"/>
        <v>-6.8553000000974862E-2</v>
      </c>
      <c r="I30">
        <f>+G30</f>
        <v>-6.8553000000974862E-2</v>
      </c>
      <c r="M30">
        <f t="shared" ca="1" si="2"/>
        <v>6.0122645444851339E-3</v>
      </c>
      <c r="O30" s="3">
        <f t="shared" si="3"/>
        <v>14114.861000000001</v>
      </c>
    </row>
    <row r="31" spans="1:21" ht="12.95" customHeight="1" x14ac:dyDescent="0.2">
      <c r="A31" s="44" t="s">
        <v>135</v>
      </c>
      <c r="B31" s="46" t="s">
        <v>83</v>
      </c>
      <c r="C31" s="45">
        <v>29167.281999999999</v>
      </c>
      <c r="D31" s="9"/>
      <c r="E31">
        <f t="shared" si="0"/>
        <v>-6138.0490508998637</v>
      </c>
      <c r="F31">
        <f t="shared" si="1"/>
        <v>-6138</v>
      </c>
      <c r="G31">
        <f t="shared" si="4"/>
        <v>-0.12821400000393623</v>
      </c>
      <c r="I31">
        <f>+G31</f>
        <v>-0.12821400000393623</v>
      </c>
      <c r="M31">
        <f t="shared" ca="1" si="2"/>
        <v>5.9856801460195092E-3</v>
      </c>
      <c r="O31" s="3">
        <f t="shared" si="3"/>
        <v>14148.781999999999</v>
      </c>
    </row>
    <row r="32" spans="1:21" ht="12.95" customHeight="1" x14ac:dyDescent="0.2">
      <c r="A32" s="44" t="s">
        <v>142</v>
      </c>
      <c r="B32" s="46" t="s">
        <v>83</v>
      </c>
      <c r="C32" s="45">
        <v>29243.119999999999</v>
      </c>
      <c r="D32" s="9"/>
      <c r="E32">
        <f t="shared" si="0"/>
        <v>-6109.0356659042045</v>
      </c>
      <c r="F32">
        <f t="shared" si="1"/>
        <v>-6109</v>
      </c>
      <c r="G32">
        <f t="shared" si="4"/>
        <v>-9.3227000001206761E-2</v>
      </c>
      <c r="I32">
        <f>+G32</f>
        <v>-9.3227000001206761E-2</v>
      </c>
      <c r="M32">
        <f t="shared" ca="1" si="2"/>
        <v>5.9263764879038863E-3</v>
      </c>
      <c r="O32" s="3">
        <f t="shared" si="3"/>
        <v>14224.619999999999</v>
      </c>
    </row>
    <row r="33" spans="1:33" x14ac:dyDescent="0.2">
      <c r="A33" s="44" t="s">
        <v>142</v>
      </c>
      <c r="B33" s="46" t="s">
        <v>83</v>
      </c>
      <c r="C33" s="45">
        <v>29486.236000000001</v>
      </c>
      <c r="D33" s="9"/>
      <c r="E33">
        <f t="shared" si="0"/>
        <v>-6016.0266452733222</v>
      </c>
      <c r="F33">
        <f t="shared" si="1"/>
        <v>-6016</v>
      </c>
      <c r="G33">
        <f t="shared" si="4"/>
        <v>-6.9648000000597676E-2</v>
      </c>
      <c r="I33">
        <f>+G33</f>
        <v>-6.9648000000597676E-2</v>
      </c>
      <c r="M33">
        <f t="shared" ca="1" si="2"/>
        <v>5.7361957911882689E-3</v>
      </c>
      <c r="O33" s="3">
        <f t="shared" si="3"/>
        <v>14467.736000000001</v>
      </c>
    </row>
    <row r="34" spans="1:33" x14ac:dyDescent="0.2">
      <c r="A34" s="44" t="s">
        <v>142</v>
      </c>
      <c r="B34" s="46" t="s">
        <v>83</v>
      </c>
      <c r="C34" s="45">
        <v>29525.42</v>
      </c>
      <c r="D34" s="9"/>
      <c r="E34">
        <f t="shared" si="0"/>
        <v>-6001.0360010360018</v>
      </c>
      <c r="F34">
        <f t="shared" si="1"/>
        <v>-6001</v>
      </c>
      <c r="G34">
        <f t="shared" si="4"/>
        <v>-9.41030000030878E-2</v>
      </c>
      <c r="I34">
        <f>+G34</f>
        <v>-9.41030000030878E-2</v>
      </c>
      <c r="M34">
        <f t="shared" ca="1" si="2"/>
        <v>5.7055214852663946E-3</v>
      </c>
      <c r="O34" s="3">
        <f t="shared" si="3"/>
        <v>14506.919999999998</v>
      </c>
    </row>
    <row r="35" spans="1:33" x14ac:dyDescent="0.2">
      <c r="A35" t="s">
        <v>30</v>
      </c>
      <c r="B35" s="14"/>
      <c r="C35" s="9">
        <v>33284.307489999999</v>
      </c>
      <c r="D35" s="9" t="s">
        <v>15</v>
      </c>
      <c r="E35">
        <f t="shared" si="0"/>
        <v>-4562.9963651972521</v>
      </c>
      <c r="F35">
        <f t="shared" si="1"/>
        <v>-4563</v>
      </c>
      <c r="G35">
        <f t="shared" si="4"/>
        <v>9.5010000004549511E-3</v>
      </c>
      <c r="I35">
        <f>+G35</f>
        <v>9.5010000004549511E-3</v>
      </c>
      <c r="M35">
        <f t="shared" ca="1" si="2"/>
        <v>2.7648780242227472E-3</v>
      </c>
      <c r="O35" s="3">
        <f t="shared" si="3"/>
        <v>18265.807489999999</v>
      </c>
    </row>
    <row r="36" spans="1:33" x14ac:dyDescent="0.2">
      <c r="A36" s="44" t="s">
        <v>153</v>
      </c>
      <c r="B36" s="46" t="s">
        <v>83</v>
      </c>
      <c r="C36" s="45">
        <v>34243.591</v>
      </c>
      <c r="D36" s="9"/>
      <c r="E36">
        <f t="shared" si="0"/>
        <v>-4196.0027499170783</v>
      </c>
      <c r="F36">
        <f t="shared" si="1"/>
        <v>-4196</v>
      </c>
      <c r="G36">
        <f t="shared" si="4"/>
        <v>-7.1880000032251701E-3</v>
      </c>
      <c r="I36">
        <f>+G36</f>
        <v>-7.1880000032251701E-3</v>
      </c>
      <c r="M36">
        <f t="shared" ca="1" si="2"/>
        <v>2.0143800060008991E-3</v>
      </c>
      <c r="O36" s="3">
        <f t="shared" si="3"/>
        <v>19225.091</v>
      </c>
    </row>
    <row r="37" spans="1:33" x14ac:dyDescent="0.2">
      <c r="A37" s="44" t="s">
        <v>153</v>
      </c>
      <c r="B37" s="46" t="s">
        <v>83</v>
      </c>
      <c r="C37" s="45">
        <v>34272.35</v>
      </c>
      <c r="D37" s="9"/>
      <c r="E37">
        <f t="shared" si="0"/>
        <v>-4185.0004036119262</v>
      </c>
      <c r="F37">
        <f t="shared" si="1"/>
        <v>-4185</v>
      </c>
      <c r="G37">
        <f t="shared" si="4"/>
        <v>-1.0550000006332994E-3</v>
      </c>
      <c r="I37">
        <f>+G37</f>
        <v>-1.0550000006332994E-3</v>
      </c>
      <c r="M37">
        <f t="shared" ca="1" si="2"/>
        <v>1.9918855149915239E-3</v>
      </c>
      <c r="O37" s="3">
        <f t="shared" si="3"/>
        <v>19253.849999999999</v>
      </c>
    </row>
    <row r="38" spans="1:33" x14ac:dyDescent="0.2">
      <c r="A38" s="44" t="s">
        <v>161</v>
      </c>
      <c r="B38" s="46" t="s">
        <v>83</v>
      </c>
      <c r="C38" s="45">
        <v>34604.328999999998</v>
      </c>
      <c r="D38" s="9"/>
      <c r="E38">
        <f t="shared" si="0"/>
        <v>-4057.9950166360813</v>
      </c>
      <c r="F38">
        <f t="shared" si="1"/>
        <v>-4058</v>
      </c>
      <c r="G38">
        <f t="shared" si="4"/>
        <v>1.3026000000536442E-2</v>
      </c>
      <c r="I38">
        <f>+G38</f>
        <v>1.3026000000536442E-2</v>
      </c>
      <c r="M38">
        <f t="shared" ca="1" si="2"/>
        <v>1.7321763915196589E-3</v>
      </c>
      <c r="O38" s="3">
        <f t="shared" si="3"/>
        <v>19585.828999999998</v>
      </c>
    </row>
    <row r="39" spans="1:33" x14ac:dyDescent="0.2">
      <c r="A39" s="44" t="s">
        <v>165</v>
      </c>
      <c r="B39" s="46" t="s">
        <v>83</v>
      </c>
      <c r="C39" s="45">
        <v>34664.440999999999</v>
      </c>
      <c r="D39" s="9"/>
      <c r="E39">
        <f t="shared" si="0"/>
        <v>-4034.9979360319103</v>
      </c>
      <c r="F39">
        <f t="shared" si="1"/>
        <v>-4035</v>
      </c>
      <c r="G39">
        <f t="shared" si="4"/>
        <v>5.3950000001350418E-3</v>
      </c>
      <c r="I39">
        <f>+G39</f>
        <v>5.3950000001350418E-3</v>
      </c>
      <c r="M39">
        <f t="shared" ca="1" si="2"/>
        <v>1.6851424557727847E-3</v>
      </c>
      <c r="O39" s="3">
        <f t="shared" si="3"/>
        <v>19645.940999999999</v>
      </c>
    </row>
    <row r="40" spans="1:33" x14ac:dyDescent="0.2">
      <c r="A40" s="44" t="s">
        <v>169</v>
      </c>
      <c r="B40" s="46" t="s">
        <v>83</v>
      </c>
      <c r="C40" s="45">
        <v>34988.561999999998</v>
      </c>
      <c r="D40" s="9"/>
      <c r="E40">
        <f t="shared" si="0"/>
        <v>-3910.9987883990852</v>
      </c>
      <c r="F40">
        <f t="shared" si="1"/>
        <v>-3911</v>
      </c>
      <c r="G40">
        <f t="shared" si="4"/>
        <v>3.1669999953010119E-3</v>
      </c>
      <c r="I40">
        <f>+G40</f>
        <v>3.1669999953010119E-3</v>
      </c>
      <c r="M40">
        <f t="shared" ca="1" si="2"/>
        <v>1.4315681934852931E-3</v>
      </c>
      <c r="O40" s="3">
        <f t="shared" si="3"/>
        <v>19970.061999999998</v>
      </c>
    </row>
    <row r="41" spans="1:33" x14ac:dyDescent="0.2">
      <c r="A41" s="44" t="s">
        <v>173</v>
      </c>
      <c r="B41" s="46" t="s">
        <v>83</v>
      </c>
      <c r="C41" s="45">
        <v>35341.440999999999</v>
      </c>
      <c r="D41" s="9"/>
      <c r="E41">
        <f t="shared" si="0"/>
        <v>-3775.9976770316516</v>
      </c>
      <c r="F41">
        <f t="shared" si="1"/>
        <v>-3776</v>
      </c>
      <c r="G41">
        <f t="shared" si="4"/>
        <v>6.0719999964931048E-3</v>
      </c>
      <c r="I41">
        <f>+G41</f>
        <v>6.0719999964931048E-3</v>
      </c>
      <c r="M41">
        <f t="shared" ca="1" si="2"/>
        <v>1.1554994401884282E-3</v>
      </c>
      <c r="O41" s="3">
        <f t="shared" si="3"/>
        <v>20322.940999999999</v>
      </c>
    </row>
    <row r="42" spans="1:33" x14ac:dyDescent="0.2">
      <c r="A42" s="44" t="s">
        <v>176</v>
      </c>
      <c r="B42" s="46" t="s">
        <v>83</v>
      </c>
      <c r="C42" s="45">
        <v>35362.343000000001</v>
      </c>
      <c r="D42" s="9"/>
      <c r="E42">
        <f t="shared" si="0"/>
        <v>-3768.0011874989723</v>
      </c>
      <c r="F42">
        <f t="shared" si="1"/>
        <v>-3768</v>
      </c>
      <c r="G42">
        <f t="shared" si="4"/>
        <v>-3.1040000030770898E-3</v>
      </c>
      <c r="I42">
        <f>+G42</f>
        <v>-3.1040000030770898E-3</v>
      </c>
      <c r="M42">
        <f t="shared" ca="1" si="2"/>
        <v>1.1391398103634291E-3</v>
      </c>
      <c r="O42" s="3">
        <f t="shared" si="3"/>
        <v>20343.843000000001</v>
      </c>
    </row>
    <row r="43" spans="1:33" x14ac:dyDescent="0.2">
      <c r="A43" s="44" t="s">
        <v>173</v>
      </c>
      <c r="B43" s="46" t="s">
        <v>83</v>
      </c>
      <c r="C43" s="45">
        <v>35396.324999999997</v>
      </c>
      <c r="D43" s="9"/>
      <c r="E43">
        <f t="shared" si="0"/>
        <v>-3755.0006752370136</v>
      </c>
      <c r="F43">
        <f t="shared" si="1"/>
        <v>-3755</v>
      </c>
      <c r="G43">
        <f t="shared" si="4"/>
        <v>-1.7650000081630424E-3</v>
      </c>
      <c r="I43">
        <f>+G43</f>
        <v>-1.7650000081630424E-3</v>
      </c>
      <c r="M43">
        <f t="shared" ca="1" si="2"/>
        <v>1.1125554118978052E-3</v>
      </c>
      <c r="O43" s="3">
        <f t="shared" si="3"/>
        <v>20377.824999999997</v>
      </c>
    </row>
    <row r="44" spans="1:33" x14ac:dyDescent="0.2">
      <c r="A44" s="44" t="s">
        <v>182</v>
      </c>
      <c r="B44" s="46" t="s">
        <v>83</v>
      </c>
      <c r="C44" s="45">
        <v>35741.358</v>
      </c>
      <c r="D44" s="9"/>
      <c r="E44">
        <f t="shared" si="0"/>
        <v>-3623.0012123660576</v>
      </c>
      <c r="F44">
        <f t="shared" si="1"/>
        <v>-3623</v>
      </c>
      <c r="G44">
        <f t="shared" si="4"/>
        <v>-3.1690000032540411E-3</v>
      </c>
      <c r="I44">
        <f>+G44</f>
        <v>-3.1690000032540411E-3</v>
      </c>
      <c r="M44">
        <f t="shared" ca="1" si="2"/>
        <v>8.4262151978531461E-4</v>
      </c>
      <c r="O44" s="3">
        <f t="shared" si="3"/>
        <v>20722.858</v>
      </c>
    </row>
    <row r="45" spans="1:33" x14ac:dyDescent="0.2">
      <c r="A45" s="44" t="s">
        <v>186</v>
      </c>
      <c r="B45" s="46" t="s">
        <v>83</v>
      </c>
      <c r="C45" s="45">
        <v>36133.428999999996</v>
      </c>
      <c r="D45" s="9"/>
      <c r="E45">
        <f t="shared" si="0"/>
        <v>-3473.0063961969445</v>
      </c>
      <c r="F45">
        <f t="shared" si="1"/>
        <v>-3473</v>
      </c>
      <c r="G45">
        <f t="shared" si="4"/>
        <v>-1.6719000006560236E-2</v>
      </c>
      <c r="I45">
        <f>+G45</f>
        <v>-1.6719000006560236E-2</v>
      </c>
      <c r="M45">
        <f t="shared" ca="1" si="2"/>
        <v>5.3587846056657538E-4</v>
      </c>
      <c r="O45" s="3">
        <f t="shared" si="3"/>
        <v>21114.928999999996</v>
      </c>
    </row>
    <row r="46" spans="1:33" x14ac:dyDescent="0.2">
      <c r="A46" s="44" t="s">
        <v>190</v>
      </c>
      <c r="B46" s="46" t="s">
        <v>83</v>
      </c>
      <c r="C46" s="45">
        <v>36452.290999999997</v>
      </c>
      <c r="D46" s="9"/>
      <c r="E46">
        <f t="shared" si="0"/>
        <v>-3351.0191870605477</v>
      </c>
      <c r="F46">
        <f t="shared" si="1"/>
        <v>-3351</v>
      </c>
      <c r="G46">
        <f t="shared" si="4"/>
        <v>-5.015300000377465E-2</v>
      </c>
      <c r="I46">
        <f>+G46</f>
        <v>-5.015300000377465E-2</v>
      </c>
      <c r="M46">
        <f t="shared" ca="1" si="2"/>
        <v>2.8639410573533339E-4</v>
      </c>
      <c r="O46" s="3">
        <f t="shared" si="3"/>
        <v>21433.790999999997</v>
      </c>
    </row>
    <row r="47" spans="1:33" x14ac:dyDescent="0.2">
      <c r="A47" t="s">
        <v>35</v>
      </c>
      <c r="B47" s="14"/>
      <c r="C47" s="9">
        <v>41954.565000000002</v>
      </c>
      <c r="D47" s="9"/>
      <c r="E47">
        <f t="shared" si="0"/>
        <v>-1246.0112238546506</v>
      </c>
      <c r="F47">
        <f t="shared" si="1"/>
        <v>-1246</v>
      </c>
      <c r="G47">
        <f t="shared" si="4"/>
        <v>-2.9338000000279862E-2</v>
      </c>
      <c r="I47">
        <f>+G47</f>
        <v>-2.9338000000279862E-2</v>
      </c>
      <c r="M47">
        <f t="shared" ca="1" si="2"/>
        <v>-4.0182334919676415E-3</v>
      </c>
      <c r="O47" s="3">
        <f t="shared" si="3"/>
        <v>26936.065000000002</v>
      </c>
      <c r="AC47">
        <v>13</v>
      </c>
      <c r="AE47" t="s">
        <v>34</v>
      </c>
      <c r="AG47" t="s">
        <v>36</v>
      </c>
    </row>
    <row r="48" spans="1:33" x14ac:dyDescent="0.2">
      <c r="A48" t="s">
        <v>37</v>
      </c>
      <c r="B48" s="14"/>
      <c r="C48" s="9">
        <v>42652.502</v>
      </c>
      <c r="D48" s="9"/>
      <c r="E48">
        <f t="shared" si="0"/>
        <v>-979.00108535263689</v>
      </c>
      <c r="F48">
        <f t="shared" si="1"/>
        <v>-979</v>
      </c>
      <c r="G48">
        <f t="shared" si="4"/>
        <v>-2.8369999999995343E-3</v>
      </c>
      <c r="I48">
        <f>+G48</f>
        <v>-2.8369999999995343E-3</v>
      </c>
      <c r="M48">
        <f t="shared" ca="1" si="2"/>
        <v>-4.5642361373769971E-3</v>
      </c>
      <c r="O48" s="3">
        <f t="shared" si="3"/>
        <v>27634.002</v>
      </c>
      <c r="AC48">
        <v>5</v>
      </c>
      <c r="AE48" t="s">
        <v>34</v>
      </c>
      <c r="AG48" t="s">
        <v>36</v>
      </c>
    </row>
    <row r="49" spans="1:33" x14ac:dyDescent="0.2">
      <c r="A49" t="s">
        <v>38</v>
      </c>
      <c r="B49" s="14"/>
      <c r="C49" s="9">
        <v>43742.506000000001</v>
      </c>
      <c r="D49" s="9"/>
      <c r="E49">
        <f t="shared" si="0"/>
        <v>-561.99766096368785</v>
      </c>
      <c r="F49">
        <f t="shared" si="1"/>
        <v>-562</v>
      </c>
      <c r="G49">
        <f t="shared" si="4"/>
        <v>6.1139999961596914E-3</v>
      </c>
      <c r="I49">
        <f>+G49</f>
        <v>6.1139999961596914E-3</v>
      </c>
      <c r="M49">
        <f t="shared" ca="1" si="2"/>
        <v>-5.4169818420050919E-3</v>
      </c>
      <c r="O49" s="3">
        <f t="shared" si="3"/>
        <v>28724.006000000001</v>
      </c>
      <c r="AC49">
        <v>7</v>
      </c>
      <c r="AE49" t="s">
        <v>34</v>
      </c>
      <c r="AG49" t="s">
        <v>36</v>
      </c>
    </row>
    <row r="50" spans="1:33" x14ac:dyDescent="0.2">
      <c r="A50" t="s">
        <v>41</v>
      </c>
      <c r="B50" s="14"/>
      <c r="C50" s="9">
        <v>44142.428</v>
      </c>
      <c r="D50" s="9"/>
      <c r="E50">
        <f t="shared" si="0"/>
        <v>-408.99928344536994</v>
      </c>
      <c r="F50">
        <f t="shared" si="1"/>
        <v>-409</v>
      </c>
      <c r="G50">
        <f t="shared" si="4"/>
        <v>1.8730000010691583E-3</v>
      </c>
      <c r="I50">
        <f>+G50</f>
        <v>1.8730000010691583E-3</v>
      </c>
      <c r="M50">
        <f t="shared" ca="1" si="2"/>
        <v>-5.7298597624082064E-3</v>
      </c>
      <c r="O50" s="3">
        <f t="shared" si="3"/>
        <v>29123.928</v>
      </c>
      <c r="AB50" t="s">
        <v>39</v>
      </c>
      <c r="AC50">
        <v>13</v>
      </c>
      <c r="AE50" t="s">
        <v>40</v>
      </c>
      <c r="AG50" t="s">
        <v>36</v>
      </c>
    </row>
    <row r="51" spans="1:33" x14ac:dyDescent="0.2">
      <c r="A51" t="s">
        <v>42</v>
      </c>
      <c r="B51" s="14"/>
      <c r="C51" s="9">
        <v>44453.468999999997</v>
      </c>
      <c r="D51" s="9"/>
      <c r="E51">
        <f t="shared" si="0"/>
        <v>-290.00415854182648</v>
      </c>
      <c r="F51">
        <f t="shared" si="1"/>
        <v>-290</v>
      </c>
      <c r="G51">
        <f t="shared" si="4"/>
        <v>-1.0870000005525071E-2</v>
      </c>
      <c r="I51">
        <f>+G51</f>
        <v>-1.0870000005525071E-2</v>
      </c>
      <c r="M51">
        <f t="shared" ca="1" si="2"/>
        <v>-5.9732092560550731E-3</v>
      </c>
      <c r="O51" s="3">
        <f t="shared" si="3"/>
        <v>29434.968999999997</v>
      </c>
      <c r="AB51" t="s">
        <v>39</v>
      </c>
      <c r="AC51">
        <v>7</v>
      </c>
      <c r="AE51" t="s">
        <v>34</v>
      </c>
      <c r="AG51" t="s">
        <v>36</v>
      </c>
    </row>
    <row r="52" spans="1:33" x14ac:dyDescent="0.2">
      <c r="A52" t="s">
        <v>43</v>
      </c>
      <c r="B52" s="14"/>
      <c r="C52" s="9">
        <v>44487.48</v>
      </c>
      <c r="D52" s="9"/>
      <c r="E52">
        <f t="shared" si="0"/>
        <v>-276.99255173405794</v>
      </c>
      <c r="F52">
        <f t="shared" si="1"/>
        <v>-277</v>
      </c>
      <c r="G52">
        <f t="shared" si="4"/>
        <v>1.9468999998935033E-2</v>
      </c>
      <c r="I52">
        <f>+G52</f>
        <v>1.9468999998935033E-2</v>
      </c>
      <c r="M52">
        <f t="shared" ca="1" si="2"/>
        <v>-5.999793654520697E-3</v>
      </c>
      <c r="O52" s="3">
        <f t="shared" si="3"/>
        <v>29468.980000000003</v>
      </c>
      <c r="AB52" t="s">
        <v>39</v>
      </c>
      <c r="AC52">
        <v>6</v>
      </c>
      <c r="AE52" t="s">
        <v>34</v>
      </c>
      <c r="AG52" t="s">
        <v>36</v>
      </c>
    </row>
    <row r="53" spans="1:33" x14ac:dyDescent="0.2">
      <c r="A53" t="s">
        <v>44</v>
      </c>
      <c r="B53" s="14"/>
      <c r="C53" s="9">
        <v>44853.400999999998</v>
      </c>
      <c r="D53" s="9"/>
      <c r="E53">
        <f t="shared" ref="E53:E83" si="5">(C53-C$7)/C$8</f>
        <v>-137.0019553180573</v>
      </c>
      <c r="F53">
        <f t="shared" ref="F53:F83" si="6">ROUND(2*E53,0)/2</f>
        <v>-137</v>
      </c>
      <c r="G53">
        <f t="shared" si="4"/>
        <v>-5.1110000058542937E-3</v>
      </c>
      <c r="I53">
        <f>+G53</f>
        <v>-5.1110000058542937E-3</v>
      </c>
      <c r="M53">
        <f t="shared" ref="M53:M83" ca="1" si="7">+C$11+C$12*F53</f>
        <v>-6.2860871764581867E-3</v>
      </c>
      <c r="O53" s="3">
        <f t="shared" ref="O53:O83" si="8">C53-15018.5</f>
        <v>29834.900999999998</v>
      </c>
      <c r="AB53" t="s">
        <v>39</v>
      </c>
      <c r="AC53">
        <v>6</v>
      </c>
      <c r="AE53" t="s">
        <v>34</v>
      </c>
      <c r="AG53" t="s">
        <v>36</v>
      </c>
    </row>
    <row r="54" spans="1:33" x14ac:dyDescent="0.2">
      <c r="A54" t="s">
        <v>14</v>
      </c>
      <c r="B54" s="14"/>
      <c r="C54" s="9">
        <f>C$4</f>
        <v>45211.51</v>
      </c>
      <c r="D54" s="9" t="s">
        <v>15</v>
      </c>
      <c r="E54">
        <f t="shared" si="5"/>
        <v>0</v>
      </c>
      <c r="F54">
        <f t="shared" si="6"/>
        <v>0</v>
      </c>
      <c r="G54">
        <f t="shared" ref="G54:G83" si="9">C54-(C$7+C$8*F54)</f>
        <v>0</v>
      </c>
      <c r="H54">
        <f>G54</f>
        <v>0</v>
      </c>
      <c r="M54">
        <f t="shared" ca="1" si="7"/>
        <v>-6.5662458372113021E-3</v>
      </c>
      <c r="O54" s="3">
        <f t="shared" si="8"/>
        <v>30193.010000000002</v>
      </c>
    </row>
    <row r="55" spans="1:33" x14ac:dyDescent="0.2">
      <c r="A55" t="s">
        <v>45</v>
      </c>
      <c r="B55" s="14"/>
      <c r="C55" s="9">
        <v>45211.51</v>
      </c>
      <c r="D55" s="9"/>
      <c r="E55">
        <f t="shared" si="5"/>
        <v>0</v>
      </c>
      <c r="F55">
        <f t="shared" si="6"/>
        <v>0</v>
      </c>
      <c r="G55">
        <f t="shared" si="9"/>
        <v>0</v>
      </c>
      <c r="K55">
        <f>+G55</f>
        <v>0</v>
      </c>
      <c r="M55">
        <f t="shared" ca="1" si="7"/>
        <v>-6.5662458372113021E-3</v>
      </c>
      <c r="O55" s="3">
        <f t="shared" si="8"/>
        <v>30193.010000000002</v>
      </c>
      <c r="AB55" t="s">
        <v>39</v>
      </c>
      <c r="AC55">
        <v>6</v>
      </c>
      <c r="AE55" t="s">
        <v>34</v>
      </c>
      <c r="AG55" t="s">
        <v>36</v>
      </c>
    </row>
    <row r="56" spans="1:33" x14ac:dyDescent="0.2">
      <c r="A56" t="s">
        <v>46</v>
      </c>
      <c r="B56" s="14"/>
      <c r="C56" s="9">
        <v>45274.252</v>
      </c>
      <c r="D56" s="9"/>
      <c r="E56">
        <f t="shared" si="5"/>
        <v>24.003241137657056</v>
      </c>
      <c r="F56">
        <f t="shared" si="6"/>
        <v>24</v>
      </c>
      <c r="G56">
        <f t="shared" si="9"/>
        <v>8.4720000013476238E-3</v>
      </c>
      <c r="I56">
        <f>+G56</f>
        <v>8.4720000013476238E-3</v>
      </c>
      <c r="M56">
        <f t="shared" ca="1" si="7"/>
        <v>-6.6153247266863002E-3</v>
      </c>
      <c r="O56" s="3">
        <f t="shared" si="8"/>
        <v>30255.752</v>
      </c>
      <c r="AB56" t="s">
        <v>39</v>
      </c>
      <c r="AC56">
        <v>6</v>
      </c>
      <c r="AE56" t="s">
        <v>34</v>
      </c>
      <c r="AG56" t="s">
        <v>36</v>
      </c>
    </row>
    <row r="57" spans="1:33" x14ac:dyDescent="0.2">
      <c r="A57" t="s">
        <v>47</v>
      </c>
      <c r="B57" s="14"/>
      <c r="C57" s="9">
        <v>45556.548000000003</v>
      </c>
      <c r="D57" s="9"/>
      <c r="E57">
        <f t="shared" si="5"/>
        <v>132.00137572368018</v>
      </c>
      <c r="F57">
        <f t="shared" si="6"/>
        <v>132</v>
      </c>
      <c r="G57">
        <f t="shared" si="9"/>
        <v>3.5960000022896565E-3</v>
      </c>
      <c r="I57">
        <f>+G57</f>
        <v>3.5960000022896565E-3</v>
      </c>
      <c r="M57">
        <f t="shared" ca="1" si="7"/>
        <v>-6.8361797293237927E-3</v>
      </c>
      <c r="O57" s="3">
        <f t="shared" si="8"/>
        <v>30538.048000000003</v>
      </c>
      <c r="AB57" t="s">
        <v>39</v>
      </c>
      <c r="AG57" t="s">
        <v>48</v>
      </c>
    </row>
    <row r="58" spans="1:33" x14ac:dyDescent="0.2">
      <c r="A58" t="s">
        <v>49</v>
      </c>
      <c r="B58" s="14"/>
      <c r="C58" s="9">
        <v>45990.447</v>
      </c>
      <c r="D58" s="9"/>
      <c r="E58">
        <f t="shared" si="5"/>
        <v>297.99835265123227</v>
      </c>
      <c r="F58">
        <f t="shared" si="6"/>
        <v>298</v>
      </c>
      <c r="G58">
        <f t="shared" si="9"/>
        <v>-4.306000002543442E-3</v>
      </c>
      <c r="I58">
        <f>+G58</f>
        <v>-4.306000002543442E-3</v>
      </c>
      <c r="M58">
        <f t="shared" ca="1" si="7"/>
        <v>-7.175642048192531E-3</v>
      </c>
      <c r="O58" s="3">
        <f t="shared" si="8"/>
        <v>30971.947</v>
      </c>
      <c r="AB58" t="s">
        <v>39</v>
      </c>
      <c r="AG58" t="s">
        <v>48</v>
      </c>
    </row>
    <row r="59" spans="1:33" x14ac:dyDescent="0.2">
      <c r="A59" t="s">
        <v>49</v>
      </c>
      <c r="B59" s="14"/>
      <c r="C59" s="9">
        <v>46322.411</v>
      </c>
      <c r="D59" s="9"/>
      <c r="E59">
        <f t="shared" si="5"/>
        <v>424.99800106890132</v>
      </c>
      <c r="F59">
        <f t="shared" si="6"/>
        <v>425</v>
      </c>
      <c r="G59">
        <f t="shared" si="9"/>
        <v>-5.2250000007916242E-3</v>
      </c>
      <c r="I59">
        <f>+G59</f>
        <v>-5.2250000007916242E-3</v>
      </c>
      <c r="M59">
        <f t="shared" ca="1" si="7"/>
        <v>-7.4353511716643969E-3</v>
      </c>
      <c r="O59" s="3">
        <f t="shared" si="8"/>
        <v>31303.911</v>
      </c>
      <c r="AB59" t="s">
        <v>39</v>
      </c>
      <c r="AG59" t="s">
        <v>48</v>
      </c>
    </row>
    <row r="60" spans="1:33" x14ac:dyDescent="0.2">
      <c r="A60" t="s">
        <v>50</v>
      </c>
      <c r="B60" s="14"/>
      <c r="C60" s="9">
        <v>46356.398999999998</v>
      </c>
      <c r="D60" s="9"/>
      <c r="E60">
        <f t="shared" si="5"/>
        <v>438.0008087541305</v>
      </c>
      <c r="F60">
        <f t="shared" si="6"/>
        <v>438</v>
      </c>
      <c r="G60">
        <f t="shared" si="9"/>
        <v>2.1139999953447841E-3</v>
      </c>
      <c r="I60">
        <f>+G60</f>
        <v>2.1139999953447841E-3</v>
      </c>
      <c r="M60">
        <f t="shared" ca="1" si="7"/>
        <v>-7.4619355701300207E-3</v>
      </c>
      <c r="O60" s="3">
        <f t="shared" si="8"/>
        <v>31337.898999999998</v>
      </c>
      <c r="AB60" t="s">
        <v>39</v>
      </c>
      <c r="AC60">
        <v>5</v>
      </c>
      <c r="AE60" t="s">
        <v>34</v>
      </c>
      <c r="AG60" t="s">
        <v>36</v>
      </c>
    </row>
    <row r="61" spans="1:33" x14ac:dyDescent="0.2">
      <c r="A61" t="s">
        <v>52</v>
      </c>
      <c r="B61" s="14"/>
      <c r="C61" s="9">
        <v>46377.311999999998</v>
      </c>
      <c r="D61" s="9"/>
      <c r="E61">
        <f t="shared" si="5"/>
        <v>446.00150656280488</v>
      </c>
      <c r="F61">
        <f t="shared" si="6"/>
        <v>446</v>
      </c>
      <c r="G61">
        <f t="shared" si="9"/>
        <v>3.9379999943776056E-3</v>
      </c>
      <c r="I61">
        <f>+G61</f>
        <v>3.9379999943776056E-3</v>
      </c>
      <c r="M61">
        <f t="shared" ca="1" si="7"/>
        <v>-7.4782951999550207E-3</v>
      </c>
      <c r="O61" s="3">
        <f t="shared" si="8"/>
        <v>31358.811999999998</v>
      </c>
      <c r="AB61" t="s">
        <v>39</v>
      </c>
      <c r="AC61">
        <v>15</v>
      </c>
      <c r="AE61" t="s">
        <v>51</v>
      </c>
      <c r="AG61" t="s">
        <v>36</v>
      </c>
    </row>
    <row r="62" spans="1:33" x14ac:dyDescent="0.2">
      <c r="A62" t="s">
        <v>52</v>
      </c>
      <c r="B62" s="14"/>
      <c r="C62" s="9">
        <v>46377.328000000001</v>
      </c>
      <c r="D62" s="9"/>
      <c r="E62">
        <f t="shared" si="5"/>
        <v>446.00762769152698</v>
      </c>
      <c r="F62">
        <f t="shared" si="6"/>
        <v>446</v>
      </c>
      <c r="G62">
        <f t="shared" si="9"/>
        <v>1.9937999997637235E-2</v>
      </c>
      <c r="I62">
        <f>+G62</f>
        <v>1.9937999997637235E-2</v>
      </c>
      <c r="M62">
        <f t="shared" ca="1" si="7"/>
        <v>-7.4782951999550207E-3</v>
      </c>
      <c r="O62" s="3">
        <f t="shared" si="8"/>
        <v>31358.828000000001</v>
      </c>
      <c r="AB62" t="s">
        <v>39</v>
      </c>
      <c r="AC62">
        <v>9</v>
      </c>
      <c r="AE62" t="s">
        <v>53</v>
      </c>
      <c r="AG62" t="s">
        <v>36</v>
      </c>
    </row>
    <row r="63" spans="1:33" x14ac:dyDescent="0.2">
      <c r="A63" t="s">
        <v>54</v>
      </c>
      <c r="B63" s="14"/>
      <c r="C63" s="9">
        <v>46612.553999999996</v>
      </c>
      <c r="D63" s="9"/>
      <c r="E63">
        <f t="shared" si="5"/>
        <v>535.99816672194595</v>
      </c>
      <c r="F63">
        <f t="shared" si="6"/>
        <v>536</v>
      </c>
      <c r="G63">
        <f t="shared" si="9"/>
        <v>-4.7920000070007518E-3</v>
      </c>
      <c r="I63">
        <f>+G63</f>
        <v>-4.7920000070007518E-3</v>
      </c>
      <c r="M63">
        <f t="shared" ca="1" si="7"/>
        <v>-7.6623410354862637E-3</v>
      </c>
      <c r="O63" s="3">
        <f t="shared" si="8"/>
        <v>31594.053999999996</v>
      </c>
      <c r="AB63" t="s">
        <v>39</v>
      </c>
      <c r="AC63">
        <v>5</v>
      </c>
      <c r="AE63" t="s">
        <v>34</v>
      </c>
      <c r="AG63" t="s">
        <v>36</v>
      </c>
    </row>
    <row r="64" spans="1:33" x14ac:dyDescent="0.2">
      <c r="A64" t="s">
        <v>55</v>
      </c>
      <c r="B64" s="14"/>
      <c r="C64" s="9">
        <v>46646.538</v>
      </c>
      <c r="D64" s="9"/>
      <c r="E64">
        <f t="shared" si="5"/>
        <v>548.99944412499735</v>
      </c>
      <c r="F64">
        <f t="shared" si="6"/>
        <v>549</v>
      </c>
      <c r="G64">
        <f t="shared" si="9"/>
        <v>-1.4530000044032931E-3</v>
      </c>
      <c r="I64">
        <f>+G64</f>
        <v>-1.4530000044032931E-3</v>
      </c>
      <c r="M64">
        <f t="shared" ca="1" si="7"/>
        <v>-7.6889254339518875E-3</v>
      </c>
      <c r="O64" s="3">
        <f t="shared" si="8"/>
        <v>31628.038</v>
      </c>
      <c r="AB64" t="s">
        <v>39</v>
      </c>
      <c r="AG64" t="s">
        <v>48</v>
      </c>
    </row>
    <row r="65" spans="1:33" x14ac:dyDescent="0.2">
      <c r="A65" t="s">
        <v>55</v>
      </c>
      <c r="B65" s="14"/>
      <c r="C65" s="9">
        <v>46646.540999999997</v>
      </c>
      <c r="D65" s="9"/>
      <c r="E65">
        <f t="shared" si="5"/>
        <v>549.00059183663143</v>
      </c>
      <c r="F65">
        <f t="shared" si="6"/>
        <v>549</v>
      </c>
      <c r="G65">
        <f t="shared" si="9"/>
        <v>1.5469999925699085E-3</v>
      </c>
      <c r="I65">
        <f>+G65</f>
        <v>1.5469999925699085E-3</v>
      </c>
      <c r="M65">
        <f t="shared" ca="1" si="7"/>
        <v>-7.6889254339518875E-3</v>
      </c>
      <c r="O65" s="3">
        <f t="shared" si="8"/>
        <v>31628.040999999997</v>
      </c>
      <c r="AB65" t="s">
        <v>39</v>
      </c>
      <c r="AG65" t="s">
        <v>48</v>
      </c>
    </row>
    <row r="66" spans="1:33" x14ac:dyDescent="0.2">
      <c r="A66" t="s">
        <v>56</v>
      </c>
      <c r="B66" s="14"/>
      <c r="C66" s="9">
        <v>47038.610999999997</v>
      </c>
      <c r="D66" s="9"/>
      <c r="E66">
        <f t="shared" si="5"/>
        <v>698.99502543520077</v>
      </c>
      <c r="F66">
        <f t="shared" si="6"/>
        <v>699</v>
      </c>
      <c r="G66">
        <f t="shared" si="9"/>
        <v>-1.3003000007302035E-2</v>
      </c>
      <c r="I66">
        <f>+G66</f>
        <v>-1.3003000007302035E-2</v>
      </c>
      <c r="M66">
        <f t="shared" ca="1" si="7"/>
        <v>-7.9956684931706268E-3</v>
      </c>
      <c r="O66" s="3">
        <f t="shared" si="8"/>
        <v>32020.110999999997</v>
      </c>
      <c r="AB66" t="s">
        <v>39</v>
      </c>
      <c r="AC66">
        <v>6</v>
      </c>
      <c r="AE66" t="s">
        <v>34</v>
      </c>
      <c r="AG66" t="s">
        <v>36</v>
      </c>
    </row>
    <row r="67" spans="1:33" x14ac:dyDescent="0.2">
      <c r="A67" t="s">
        <v>58</v>
      </c>
      <c r="B67" s="14"/>
      <c r="C67" s="9">
        <v>47088.286</v>
      </c>
      <c r="D67" s="9"/>
      <c r="E67">
        <f t="shared" si="5"/>
        <v>717.99921726066407</v>
      </c>
      <c r="F67">
        <f t="shared" si="6"/>
        <v>718</v>
      </c>
      <c r="G67">
        <f t="shared" si="9"/>
        <v>-2.0460000014281832E-3</v>
      </c>
      <c r="I67">
        <f>+G67</f>
        <v>-2.0460000014281832E-3</v>
      </c>
      <c r="M67">
        <f t="shared" ca="1" si="7"/>
        <v>-8.0345226140050002E-3</v>
      </c>
      <c r="O67" s="3">
        <f t="shared" si="8"/>
        <v>32069.786</v>
      </c>
      <c r="AB67" t="s">
        <v>39</v>
      </c>
      <c r="AC67">
        <v>7</v>
      </c>
      <c r="AE67" t="s">
        <v>57</v>
      </c>
      <c r="AG67" t="s">
        <v>36</v>
      </c>
    </row>
    <row r="68" spans="1:33" x14ac:dyDescent="0.2">
      <c r="A68" t="s">
        <v>59</v>
      </c>
      <c r="B68" s="14"/>
      <c r="C68" s="9">
        <v>47412.383000000002</v>
      </c>
      <c r="D68" s="9"/>
      <c r="E68">
        <f t="shared" si="5"/>
        <v>841.989183200409</v>
      </c>
      <c r="F68">
        <f t="shared" si="6"/>
        <v>842</v>
      </c>
      <c r="G68">
        <f t="shared" si="9"/>
        <v>-2.8274000003875699E-2</v>
      </c>
      <c r="I68">
        <f>+G68</f>
        <v>-2.8274000003875699E-2</v>
      </c>
      <c r="M68">
        <f t="shared" ca="1" si="7"/>
        <v>-8.2880968762924917E-3</v>
      </c>
      <c r="O68" s="3">
        <f t="shared" si="8"/>
        <v>32393.883000000002</v>
      </c>
      <c r="AB68" t="s">
        <v>39</v>
      </c>
      <c r="AC68">
        <v>6</v>
      </c>
      <c r="AE68" t="s">
        <v>34</v>
      </c>
      <c r="AG68" t="s">
        <v>36</v>
      </c>
    </row>
    <row r="69" spans="1:33" x14ac:dyDescent="0.2">
      <c r="A69" t="s">
        <v>60</v>
      </c>
      <c r="B69" s="14"/>
      <c r="C69" s="9">
        <v>47770.525999999998</v>
      </c>
      <c r="D69" s="9"/>
      <c r="E69">
        <f t="shared" si="5"/>
        <v>979.00414591699518</v>
      </c>
      <c r="F69">
        <f t="shared" si="6"/>
        <v>979</v>
      </c>
      <c r="G69">
        <f t="shared" si="9"/>
        <v>1.0836999994353391E-2</v>
      </c>
      <c r="I69">
        <f>+G69</f>
        <v>1.0836999994353391E-2</v>
      </c>
      <c r="M69">
        <f t="shared" ca="1" si="7"/>
        <v>-8.5682555370456062E-3</v>
      </c>
      <c r="O69" s="3">
        <f t="shared" si="8"/>
        <v>32752.025999999998</v>
      </c>
      <c r="AB69" t="s">
        <v>39</v>
      </c>
      <c r="AC69">
        <v>8</v>
      </c>
      <c r="AE69" t="s">
        <v>34</v>
      </c>
      <c r="AG69" t="s">
        <v>36</v>
      </c>
    </row>
    <row r="70" spans="1:33" x14ac:dyDescent="0.2">
      <c r="A70" t="s">
        <v>61</v>
      </c>
      <c r="B70" s="14"/>
      <c r="C70" s="9">
        <v>48123.402000000002</v>
      </c>
      <c r="D70" s="9"/>
      <c r="E70">
        <f t="shared" si="5"/>
        <v>1114.0041095727947</v>
      </c>
      <c r="F70">
        <f t="shared" si="6"/>
        <v>1114</v>
      </c>
      <c r="G70">
        <f t="shared" si="9"/>
        <v>1.0741999998572282E-2</v>
      </c>
      <c r="I70">
        <f>+G70</f>
        <v>1.0741999998572282E-2</v>
      </c>
      <c r="M70">
        <f t="shared" ca="1" si="7"/>
        <v>-8.8443242903424729E-3</v>
      </c>
      <c r="O70" s="3">
        <f t="shared" si="8"/>
        <v>33104.902000000002</v>
      </c>
      <c r="AB70" t="s">
        <v>39</v>
      </c>
      <c r="AC70">
        <v>8</v>
      </c>
      <c r="AE70" t="s">
        <v>40</v>
      </c>
      <c r="AG70" t="s">
        <v>36</v>
      </c>
    </row>
    <row r="71" spans="1:33" x14ac:dyDescent="0.2">
      <c r="A71" t="s">
        <v>62</v>
      </c>
      <c r="B71" s="14"/>
      <c r="C71" s="9">
        <v>49550.576000000001</v>
      </c>
      <c r="D71" s="9">
        <v>8.0000000000000002E-3</v>
      </c>
      <c r="E71">
        <f t="shared" si="5"/>
        <v>1659.9988446369534</v>
      </c>
      <c r="F71">
        <f t="shared" si="6"/>
        <v>1660</v>
      </c>
      <c r="G71">
        <f t="shared" si="9"/>
        <v>-3.0200000037439167E-3</v>
      </c>
      <c r="K71">
        <f t="shared" ref="K66:K78" si="10">+G71</f>
        <v>-3.0200000037439167E-3</v>
      </c>
      <c r="M71">
        <f t="shared" ca="1" si="7"/>
        <v>-9.9608690258986832E-3</v>
      </c>
      <c r="O71" s="3">
        <f t="shared" si="8"/>
        <v>34532.076000000001</v>
      </c>
      <c r="AB71" t="s">
        <v>39</v>
      </c>
      <c r="AC71">
        <v>7</v>
      </c>
      <c r="AE71" t="s">
        <v>34</v>
      </c>
      <c r="AG71" t="s">
        <v>36</v>
      </c>
    </row>
    <row r="72" spans="1:33" x14ac:dyDescent="0.2">
      <c r="A72" t="s">
        <v>63</v>
      </c>
      <c r="B72" s="14"/>
      <c r="C72" s="9">
        <v>50282.472000000002</v>
      </c>
      <c r="D72" s="9">
        <v>6.0000000000000001E-3</v>
      </c>
      <c r="E72">
        <f t="shared" si="5"/>
        <v>1940.0006962783916</v>
      </c>
      <c r="F72">
        <f t="shared" si="6"/>
        <v>1940</v>
      </c>
      <c r="G72">
        <f t="shared" si="9"/>
        <v>1.8199999976786785E-3</v>
      </c>
      <c r="K72">
        <f t="shared" si="10"/>
        <v>1.8199999976786785E-3</v>
      </c>
      <c r="M72">
        <f t="shared" ca="1" si="7"/>
        <v>-1.0533456069773663E-2</v>
      </c>
      <c r="O72" s="3">
        <f t="shared" si="8"/>
        <v>35263.972000000002</v>
      </c>
      <c r="AB72" t="s">
        <v>39</v>
      </c>
      <c r="AC72">
        <v>6</v>
      </c>
      <c r="AE72" t="s">
        <v>34</v>
      </c>
      <c r="AG72" t="s">
        <v>36</v>
      </c>
    </row>
    <row r="73" spans="1:33" x14ac:dyDescent="0.2">
      <c r="A73" t="s">
        <v>64</v>
      </c>
      <c r="B73" s="14"/>
      <c r="C73" s="9">
        <v>50337.358999999997</v>
      </c>
      <c r="D73" s="9">
        <v>6.0000000000000001E-3</v>
      </c>
      <c r="E73">
        <f t="shared" si="5"/>
        <v>1960.9988457846634</v>
      </c>
      <c r="F73">
        <f t="shared" si="6"/>
        <v>1961</v>
      </c>
      <c r="G73">
        <f t="shared" si="9"/>
        <v>-3.0170000027283095E-3</v>
      </c>
      <c r="K73">
        <f t="shared" si="10"/>
        <v>-3.0170000027283095E-3</v>
      </c>
      <c r="M73">
        <f t="shared" ca="1" si="7"/>
        <v>-1.0576400098064287E-2</v>
      </c>
      <c r="O73" s="3">
        <f t="shared" si="8"/>
        <v>35318.858999999997</v>
      </c>
      <c r="AB73" t="s">
        <v>39</v>
      </c>
      <c r="AC73">
        <v>5</v>
      </c>
      <c r="AE73" t="s">
        <v>34</v>
      </c>
      <c r="AG73" t="s">
        <v>36</v>
      </c>
    </row>
    <row r="74" spans="1:33" x14ac:dyDescent="0.2">
      <c r="A74" t="s">
        <v>64</v>
      </c>
      <c r="B74" s="14"/>
      <c r="C74" s="9">
        <v>50371.338000000003</v>
      </c>
      <c r="D74" s="9">
        <v>5.0000000000000001E-3</v>
      </c>
      <c r="E74">
        <f t="shared" si="5"/>
        <v>1973.9982103349907</v>
      </c>
      <c r="F74">
        <f t="shared" si="6"/>
        <v>1974</v>
      </c>
      <c r="G74">
        <f t="shared" si="9"/>
        <v>-4.6779999975115061E-3</v>
      </c>
      <c r="K74">
        <f t="shared" si="10"/>
        <v>-4.6779999975115061E-3</v>
      </c>
      <c r="M74">
        <f t="shared" ca="1" si="7"/>
        <v>-1.060298449652991E-2</v>
      </c>
      <c r="O74" s="3">
        <f t="shared" si="8"/>
        <v>35352.838000000003</v>
      </c>
      <c r="AB74" t="s">
        <v>39</v>
      </c>
      <c r="AC74">
        <v>8</v>
      </c>
      <c r="AE74" t="s">
        <v>40</v>
      </c>
      <c r="AG74" t="s">
        <v>36</v>
      </c>
    </row>
    <row r="75" spans="1:33" x14ac:dyDescent="0.2">
      <c r="A75" t="s">
        <v>65</v>
      </c>
      <c r="B75" s="14"/>
      <c r="C75" s="9">
        <v>50682.385000000002</v>
      </c>
      <c r="D75" s="9">
        <v>6.0000000000000001E-3</v>
      </c>
      <c r="E75">
        <f t="shared" si="5"/>
        <v>2092.9956306618046</v>
      </c>
      <c r="F75">
        <f t="shared" si="6"/>
        <v>2093</v>
      </c>
      <c r="G75">
        <f t="shared" si="9"/>
        <v>-1.1421000002883375E-2</v>
      </c>
      <c r="K75">
        <f t="shared" si="10"/>
        <v>-1.1421000002883375E-2</v>
      </c>
      <c r="M75">
        <f t="shared" ca="1" si="7"/>
        <v>-1.0846333990176777E-2</v>
      </c>
      <c r="O75" s="3">
        <f t="shared" si="8"/>
        <v>35663.885000000002</v>
      </c>
      <c r="AB75" t="s">
        <v>39</v>
      </c>
      <c r="AC75">
        <v>8</v>
      </c>
      <c r="AE75" t="s">
        <v>40</v>
      </c>
      <c r="AG75" t="s">
        <v>36</v>
      </c>
    </row>
    <row r="76" spans="1:33" x14ac:dyDescent="0.2">
      <c r="A76" t="s">
        <v>66</v>
      </c>
      <c r="B76" s="14"/>
      <c r="C76" s="9">
        <v>50716.364999999998</v>
      </c>
      <c r="D76" s="9">
        <v>5.0000000000000001E-3</v>
      </c>
      <c r="E76">
        <f t="shared" si="5"/>
        <v>2105.9953777826731</v>
      </c>
      <c r="F76">
        <f t="shared" si="6"/>
        <v>2106</v>
      </c>
      <c r="G76">
        <f t="shared" si="9"/>
        <v>-1.2082000008376781E-2</v>
      </c>
      <c r="K76">
        <f t="shared" si="10"/>
        <v>-1.2082000008376781E-2</v>
      </c>
      <c r="M76">
        <f t="shared" ca="1" si="7"/>
        <v>-1.0872918388642402E-2</v>
      </c>
      <c r="O76" s="3">
        <f t="shared" si="8"/>
        <v>35697.864999999998</v>
      </c>
      <c r="AB76" t="s">
        <v>39</v>
      </c>
      <c r="AC76">
        <v>10</v>
      </c>
      <c r="AE76" t="s">
        <v>40</v>
      </c>
      <c r="AG76" t="s">
        <v>36</v>
      </c>
    </row>
    <row r="77" spans="1:33" x14ac:dyDescent="0.2">
      <c r="A77" t="s">
        <v>66</v>
      </c>
      <c r="B77" s="14"/>
      <c r="C77" s="9">
        <v>50750.341999999997</v>
      </c>
      <c r="D77" s="9">
        <v>7.0000000000000001E-3</v>
      </c>
      <c r="E77">
        <f t="shared" si="5"/>
        <v>2118.9939771919071</v>
      </c>
      <c r="F77">
        <f t="shared" si="6"/>
        <v>2119</v>
      </c>
      <c r="G77">
        <f t="shared" si="9"/>
        <v>-1.5743000003567431E-2</v>
      </c>
      <c r="K77">
        <f t="shared" si="10"/>
        <v>-1.5743000003567431E-2</v>
      </c>
      <c r="M77">
        <f t="shared" ca="1" si="7"/>
        <v>-1.0899502787108026E-2</v>
      </c>
      <c r="O77" s="3">
        <f t="shared" si="8"/>
        <v>35731.841999999997</v>
      </c>
      <c r="AB77" t="s">
        <v>39</v>
      </c>
      <c r="AC77">
        <v>11</v>
      </c>
      <c r="AE77" t="s">
        <v>40</v>
      </c>
      <c r="AG77" t="s">
        <v>36</v>
      </c>
    </row>
    <row r="78" spans="1:33" x14ac:dyDescent="0.2">
      <c r="A78" t="s">
        <v>16</v>
      </c>
      <c r="B78" s="14"/>
      <c r="C78" s="9">
        <v>50771.249499999998</v>
      </c>
      <c r="D78" s="9">
        <v>5.0000000000000001E-4</v>
      </c>
      <c r="E78">
        <f t="shared" si="5"/>
        <v>2126.9925708625842</v>
      </c>
      <c r="F78">
        <f t="shared" si="6"/>
        <v>2127</v>
      </c>
      <c r="G78">
        <f t="shared" si="9"/>
        <v>-1.9419000003836118E-2</v>
      </c>
      <c r="K78">
        <f t="shared" si="10"/>
        <v>-1.9419000003836118E-2</v>
      </c>
      <c r="M78">
        <f t="shared" ca="1" si="7"/>
        <v>-1.0915862416933025E-2</v>
      </c>
      <c r="O78" s="3">
        <f t="shared" si="8"/>
        <v>35752.749499999998</v>
      </c>
    </row>
    <row r="79" spans="1:33" x14ac:dyDescent="0.2">
      <c r="A79" t="s">
        <v>68</v>
      </c>
      <c r="B79" s="14"/>
      <c r="C79" s="9">
        <v>51040.502</v>
      </c>
      <c r="D79" s="9">
        <v>8.0000000000000002E-3</v>
      </c>
      <c r="E79">
        <f t="shared" si="5"/>
        <v>2230.0006465442202</v>
      </c>
      <c r="F79">
        <f t="shared" si="6"/>
        <v>2230</v>
      </c>
      <c r="G79">
        <f t="shared" si="9"/>
        <v>1.6899999973247759E-3</v>
      </c>
      <c r="K79">
        <f>+G79</f>
        <v>1.6899999973247759E-3</v>
      </c>
      <c r="M79">
        <f t="shared" ca="1" si="7"/>
        <v>-1.1126492650929893E-2</v>
      </c>
      <c r="O79" s="3">
        <f t="shared" si="8"/>
        <v>36022.002</v>
      </c>
      <c r="AB79" t="s">
        <v>39</v>
      </c>
      <c r="AC79">
        <v>6</v>
      </c>
      <c r="AE79" t="s">
        <v>67</v>
      </c>
      <c r="AG79" t="s">
        <v>36</v>
      </c>
    </row>
    <row r="80" spans="1:33" x14ac:dyDescent="0.2">
      <c r="A80" t="s">
        <v>71</v>
      </c>
      <c r="B80" s="14"/>
      <c r="C80" s="9">
        <v>51129.342799999999</v>
      </c>
      <c r="D80" s="9">
        <v>8.0000000000000004E-4</v>
      </c>
      <c r="E80">
        <f t="shared" si="5"/>
        <v>2263.9885198230827</v>
      </c>
      <c r="F80">
        <f t="shared" si="6"/>
        <v>2264</v>
      </c>
      <c r="G80">
        <f t="shared" si="9"/>
        <v>-3.0008000001544133E-2</v>
      </c>
      <c r="K80">
        <f>+G80</f>
        <v>-3.0008000001544133E-2</v>
      </c>
      <c r="M80">
        <f t="shared" ca="1" si="7"/>
        <v>-1.1196021077686141E-2</v>
      </c>
      <c r="O80" s="3">
        <f t="shared" si="8"/>
        <v>36110.842799999999</v>
      </c>
      <c r="AB80" t="s">
        <v>69</v>
      </c>
      <c r="AC80">
        <v>12</v>
      </c>
      <c r="AE80" t="s">
        <v>70</v>
      </c>
      <c r="AG80" t="s">
        <v>48</v>
      </c>
    </row>
    <row r="81" spans="1:15" x14ac:dyDescent="0.2">
      <c r="A81" s="44" t="s">
        <v>316</v>
      </c>
      <c r="B81" s="46" t="s">
        <v>83</v>
      </c>
      <c r="C81" s="45">
        <v>51393.377</v>
      </c>
      <c r="D81" s="9"/>
      <c r="E81">
        <f t="shared" si="5"/>
        <v>2365.0002276294736</v>
      </c>
      <c r="F81">
        <f t="shared" si="6"/>
        <v>2365</v>
      </c>
      <c r="G81">
        <f t="shared" si="9"/>
        <v>5.9499999770196155E-4</v>
      </c>
      <c r="I81">
        <f>+G81</f>
        <v>5.9499999770196155E-4</v>
      </c>
      <c r="M81">
        <f t="shared" ca="1" si="7"/>
        <v>-1.1402561404226758E-2</v>
      </c>
      <c r="O81" s="3">
        <f t="shared" si="8"/>
        <v>36374.877</v>
      </c>
    </row>
    <row r="82" spans="1:15" x14ac:dyDescent="0.2">
      <c r="A82" t="s">
        <v>32</v>
      </c>
      <c r="B82" s="14" t="s">
        <v>83</v>
      </c>
      <c r="C82" s="9">
        <v>52475.48</v>
      </c>
      <c r="D82" s="9">
        <v>0.01</v>
      </c>
      <c r="E82">
        <f t="shared" si="5"/>
        <v>2778.9809621419668</v>
      </c>
      <c r="F82">
        <f t="shared" si="6"/>
        <v>2779</v>
      </c>
      <c r="G82">
        <f t="shared" si="9"/>
        <v>-4.9762999995436985E-2</v>
      </c>
      <c r="K82">
        <f>+G82</f>
        <v>-4.9762999995436985E-2</v>
      </c>
      <c r="M82">
        <f t="shared" ca="1" si="7"/>
        <v>-1.2249172247670479E-2</v>
      </c>
      <c r="O82" s="3">
        <f t="shared" si="8"/>
        <v>37456.980000000003</v>
      </c>
    </row>
    <row r="83" spans="1:15" x14ac:dyDescent="0.2">
      <c r="A83" s="29" t="s">
        <v>82</v>
      </c>
      <c r="B83" s="30" t="s">
        <v>83</v>
      </c>
      <c r="C83" s="29">
        <v>53254.387000000002</v>
      </c>
      <c r="D83" s="29">
        <v>8.9999999999999993E-3</v>
      </c>
      <c r="E83">
        <f t="shared" si="5"/>
        <v>3076.9678376768479</v>
      </c>
      <c r="F83">
        <f t="shared" si="6"/>
        <v>3077</v>
      </c>
      <c r="G83">
        <f t="shared" si="9"/>
        <v>-8.4069000004092231E-2</v>
      </c>
      <c r="K83">
        <f>+G83</f>
        <v>-8.4069000004092231E-2</v>
      </c>
      <c r="M83">
        <f t="shared" ca="1" si="7"/>
        <v>-1.2858568458651708E-2</v>
      </c>
      <c r="O83" s="3">
        <f t="shared" si="8"/>
        <v>38235.887000000002</v>
      </c>
    </row>
    <row r="84" spans="1:15" x14ac:dyDescent="0.2">
      <c r="B84" s="14"/>
      <c r="C84" s="9"/>
      <c r="D84" s="9"/>
    </row>
    <row r="85" spans="1:15" x14ac:dyDescent="0.2">
      <c r="B85" s="14"/>
      <c r="C85" s="9"/>
      <c r="D85" s="9"/>
    </row>
    <row r="86" spans="1:15" x14ac:dyDescent="0.2">
      <c r="B86" s="14"/>
      <c r="C86" s="9"/>
      <c r="D86" s="9"/>
    </row>
    <row r="87" spans="1:15" x14ac:dyDescent="0.2">
      <c r="B87" s="14"/>
      <c r="C87" s="9"/>
      <c r="D87" s="9"/>
    </row>
    <row r="88" spans="1:15" x14ac:dyDescent="0.2">
      <c r="B88" s="14"/>
      <c r="C88" s="9"/>
      <c r="D88" s="9"/>
    </row>
    <row r="89" spans="1:15" x14ac:dyDescent="0.2">
      <c r="B89" s="14"/>
      <c r="C89" s="9"/>
      <c r="D89" s="9"/>
    </row>
    <row r="90" spans="1:15" x14ac:dyDescent="0.2">
      <c r="B90" s="14"/>
      <c r="C90" s="9"/>
      <c r="D90" s="9"/>
    </row>
    <row r="91" spans="1:15" x14ac:dyDescent="0.2">
      <c r="B91" s="14"/>
      <c r="C91" s="9"/>
      <c r="D91" s="9"/>
    </row>
    <row r="92" spans="1:15" x14ac:dyDescent="0.2">
      <c r="B92" s="14"/>
      <c r="C92" s="9"/>
      <c r="D92" s="9"/>
    </row>
    <row r="93" spans="1:15" x14ac:dyDescent="0.2">
      <c r="B93" s="14"/>
      <c r="C93" s="9"/>
      <c r="D93" s="9"/>
    </row>
    <row r="94" spans="1:15" x14ac:dyDescent="0.2">
      <c r="B94" s="14"/>
      <c r="C94" s="9"/>
      <c r="D94" s="9"/>
    </row>
    <row r="95" spans="1:15" x14ac:dyDescent="0.2">
      <c r="B95" s="14"/>
      <c r="C95" s="9"/>
      <c r="D95" s="9"/>
    </row>
    <row r="96" spans="1:15" x14ac:dyDescent="0.2">
      <c r="B96" s="14"/>
      <c r="C96" s="9"/>
      <c r="D96" s="9"/>
    </row>
    <row r="97" spans="2:4" x14ac:dyDescent="0.2">
      <c r="B97" s="14"/>
      <c r="C97" s="9"/>
      <c r="D97" s="9"/>
    </row>
    <row r="98" spans="2:4" x14ac:dyDescent="0.2">
      <c r="B98" s="14"/>
      <c r="C98" s="9"/>
      <c r="D98" s="9"/>
    </row>
    <row r="99" spans="2:4" x14ac:dyDescent="0.2">
      <c r="B99" s="14"/>
      <c r="C99" s="9"/>
      <c r="D99" s="9"/>
    </row>
    <row r="100" spans="2:4" x14ac:dyDescent="0.2">
      <c r="B100" s="14"/>
      <c r="C100" s="9"/>
      <c r="D100" s="9"/>
    </row>
    <row r="101" spans="2:4" x14ac:dyDescent="0.2">
      <c r="B101" s="14"/>
      <c r="C101" s="9"/>
      <c r="D101" s="9"/>
    </row>
    <row r="102" spans="2:4" x14ac:dyDescent="0.2">
      <c r="B102" s="14"/>
      <c r="C102" s="9"/>
      <c r="D102" s="9"/>
    </row>
    <row r="103" spans="2:4" x14ac:dyDescent="0.2">
      <c r="B103" s="14"/>
      <c r="C103" s="9"/>
      <c r="D103" s="9"/>
    </row>
    <row r="104" spans="2:4" x14ac:dyDescent="0.2">
      <c r="B104" s="14"/>
      <c r="C104" s="9"/>
      <c r="D104" s="9"/>
    </row>
    <row r="105" spans="2:4" x14ac:dyDescent="0.2">
      <c r="B105" s="14"/>
      <c r="C105" s="9"/>
      <c r="D105" s="9"/>
    </row>
    <row r="106" spans="2:4" x14ac:dyDescent="0.2">
      <c r="B106" s="14"/>
      <c r="C106" s="9"/>
      <c r="D106" s="9"/>
    </row>
    <row r="107" spans="2:4" x14ac:dyDescent="0.2">
      <c r="B107" s="14"/>
      <c r="C107" s="9"/>
      <c r="D107" s="9"/>
    </row>
    <row r="108" spans="2:4" x14ac:dyDescent="0.2">
      <c r="B108" s="14"/>
      <c r="C108" s="9"/>
      <c r="D108" s="9"/>
    </row>
    <row r="109" spans="2:4" x14ac:dyDescent="0.2">
      <c r="B109" s="14"/>
      <c r="C109" s="9"/>
      <c r="D109" s="9"/>
    </row>
    <row r="110" spans="2:4" x14ac:dyDescent="0.2">
      <c r="B110" s="14"/>
      <c r="C110" s="9"/>
      <c r="D110" s="9"/>
    </row>
    <row r="111" spans="2:4" x14ac:dyDescent="0.2">
      <c r="B111" s="14"/>
      <c r="C111" s="9"/>
      <c r="D111" s="9"/>
    </row>
    <row r="112" spans="2:4" x14ac:dyDescent="0.2">
      <c r="B112" s="14"/>
      <c r="C112" s="9"/>
      <c r="D112" s="9"/>
    </row>
    <row r="113" spans="2:4" x14ac:dyDescent="0.2">
      <c r="B113" s="14"/>
      <c r="C113" s="9"/>
      <c r="D113" s="9"/>
    </row>
    <row r="114" spans="2:4" x14ac:dyDescent="0.2">
      <c r="B114" s="14"/>
      <c r="C114" s="9"/>
      <c r="D114" s="9"/>
    </row>
    <row r="115" spans="2:4" x14ac:dyDescent="0.2">
      <c r="B115" s="14"/>
      <c r="C115" s="9"/>
      <c r="D115" s="9"/>
    </row>
    <row r="116" spans="2:4" x14ac:dyDescent="0.2">
      <c r="B116" s="14"/>
      <c r="C116" s="9"/>
      <c r="D116" s="9"/>
    </row>
    <row r="117" spans="2:4" x14ac:dyDescent="0.2">
      <c r="B117" s="14"/>
      <c r="C117" s="9"/>
      <c r="D117" s="9"/>
    </row>
    <row r="118" spans="2:4" x14ac:dyDescent="0.2">
      <c r="B118" s="14"/>
      <c r="C118" s="9"/>
      <c r="D118" s="9"/>
    </row>
    <row r="119" spans="2:4" x14ac:dyDescent="0.2">
      <c r="B119" s="14"/>
      <c r="C119" s="9"/>
      <c r="D119" s="9"/>
    </row>
    <row r="120" spans="2:4" x14ac:dyDescent="0.2">
      <c r="B120" s="14"/>
      <c r="C120" s="9"/>
      <c r="D120" s="9"/>
    </row>
    <row r="121" spans="2:4" x14ac:dyDescent="0.2">
      <c r="B121" s="14"/>
      <c r="C121" s="9"/>
      <c r="D121" s="9"/>
    </row>
    <row r="122" spans="2:4" x14ac:dyDescent="0.2">
      <c r="B122" s="14"/>
      <c r="C122" s="9"/>
      <c r="D122" s="9"/>
    </row>
    <row r="123" spans="2:4" x14ac:dyDescent="0.2">
      <c r="B123" s="14"/>
      <c r="C123" s="9"/>
      <c r="D123" s="9"/>
    </row>
    <row r="124" spans="2:4" x14ac:dyDescent="0.2">
      <c r="B124" s="14"/>
      <c r="C124" s="9"/>
      <c r="D124" s="9"/>
    </row>
    <row r="125" spans="2:4" x14ac:dyDescent="0.2">
      <c r="B125" s="14"/>
      <c r="C125" s="9"/>
      <c r="D125" s="9"/>
    </row>
    <row r="126" spans="2:4" x14ac:dyDescent="0.2">
      <c r="B126" s="14"/>
      <c r="C126" s="9"/>
      <c r="D126" s="9"/>
    </row>
    <row r="127" spans="2:4" x14ac:dyDescent="0.2">
      <c r="B127" s="14"/>
      <c r="C127" s="9"/>
      <c r="D127" s="9"/>
    </row>
    <row r="128" spans="2:4" x14ac:dyDescent="0.2">
      <c r="B128" s="14"/>
      <c r="C128" s="9"/>
      <c r="D128" s="9"/>
    </row>
    <row r="129" spans="2:4" x14ac:dyDescent="0.2">
      <c r="B129" s="14"/>
      <c r="C129" s="9"/>
      <c r="D129" s="9"/>
    </row>
    <row r="130" spans="2:4" x14ac:dyDescent="0.2">
      <c r="B130" s="14"/>
      <c r="C130" s="9"/>
      <c r="D130" s="9"/>
    </row>
    <row r="131" spans="2:4" x14ac:dyDescent="0.2">
      <c r="B131" s="14"/>
      <c r="C131" s="9"/>
      <c r="D131" s="9"/>
    </row>
    <row r="132" spans="2:4" x14ac:dyDescent="0.2">
      <c r="B132" s="14"/>
      <c r="C132" s="9"/>
      <c r="D132" s="9"/>
    </row>
    <row r="133" spans="2:4" x14ac:dyDescent="0.2">
      <c r="B133" s="14"/>
      <c r="C133" s="9"/>
      <c r="D133" s="9"/>
    </row>
    <row r="134" spans="2:4" x14ac:dyDescent="0.2">
      <c r="B134" s="14"/>
      <c r="C134" s="9"/>
      <c r="D134" s="9"/>
    </row>
    <row r="135" spans="2:4" x14ac:dyDescent="0.2">
      <c r="B135" s="14"/>
      <c r="C135" s="9"/>
      <c r="D135" s="9"/>
    </row>
    <row r="136" spans="2:4" x14ac:dyDescent="0.2">
      <c r="B136" s="14"/>
      <c r="C136" s="9"/>
      <c r="D136" s="9"/>
    </row>
    <row r="137" spans="2:4" x14ac:dyDescent="0.2">
      <c r="B137" s="14"/>
      <c r="C137" s="9"/>
      <c r="D137" s="9"/>
    </row>
    <row r="138" spans="2:4" x14ac:dyDescent="0.2">
      <c r="B138" s="14"/>
      <c r="C138" s="9"/>
      <c r="D138" s="9"/>
    </row>
    <row r="139" spans="2:4" x14ac:dyDescent="0.2">
      <c r="B139" s="14"/>
      <c r="C139" s="9"/>
      <c r="D139" s="9"/>
    </row>
    <row r="140" spans="2:4" x14ac:dyDescent="0.2">
      <c r="B140" s="14"/>
      <c r="C140" s="9"/>
      <c r="D140" s="9"/>
    </row>
    <row r="141" spans="2:4" x14ac:dyDescent="0.2">
      <c r="B141" s="14"/>
      <c r="C141" s="9"/>
      <c r="D141" s="9"/>
    </row>
    <row r="142" spans="2:4" x14ac:dyDescent="0.2">
      <c r="B142" s="14"/>
      <c r="C142" s="9"/>
      <c r="D142" s="9"/>
    </row>
    <row r="143" spans="2:4" x14ac:dyDescent="0.2">
      <c r="B143" s="14"/>
      <c r="C143" s="9"/>
      <c r="D143" s="9"/>
    </row>
    <row r="144" spans="2:4" x14ac:dyDescent="0.2">
      <c r="B144" s="14"/>
      <c r="C144" s="9"/>
      <c r="D144" s="9"/>
    </row>
    <row r="145" spans="2:4" x14ac:dyDescent="0.2">
      <c r="B145" s="14"/>
      <c r="C145" s="9"/>
      <c r="D145" s="9"/>
    </row>
    <row r="146" spans="2:4" x14ac:dyDescent="0.2">
      <c r="B146" s="14"/>
      <c r="C146" s="9"/>
      <c r="D146" s="9"/>
    </row>
    <row r="147" spans="2:4" x14ac:dyDescent="0.2">
      <c r="B147" s="14"/>
      <c r="C147" s="9"/>
      <c r="D147" s="9"/>
    </row>
    <row r="148" spans="2:4" x14ac:dyDescent="0.2">
      <c r="B148" s="14"/>
      <c r="C148" s="9"/>
      <c r="D148" s="9"/>
    </row>
    <row r="149" spans="2:4" x14ac:dyDescent="0.2">
      <c r="B149" s="14"/>
      <c r="C149" s="9"/>
      <c r="D149" s="9"/>
    </row>
    <row r="150" spans="2:4" x14ac:dyDescent="0.2">
      <c r="B150" s="14"/>
      <c r="C150" s="9"/>
      <c r="D150" s="9"/>
    </row>
    <row r="151" spans="2:4" x14ac:dyDescent="0.2">
      <c r="B151" s="14"/>
      <c r="C151" s="9"/>
      <c r="D151" s="9"/>
    </row>
    <row r="152" spans="2:4" x14ac:dyDescent="0.2">
      <c r="B152" s="14"/>
      <c r="C152" s="9"/>
      <c r="D152" s="9"/>
    </row>
    <row r="153" spans="2:4" x14ac:dyDescent="0.2">
      <c r="B153" s="14"/>
      <c r="C153" s="9"/>
      <c r="D153" s="9"/>
    </row>
    <row r="154" spans="2:4" x14ac:dyDescent="0.2">
      <c r="B154" s="14"/>
      <c r="C154" s="9"/>
      <c r="D154" s="9"/>
    </row>
    <row r="155" spans="2:4" x14ac:dyDescent="0.2">
      <c r="B155" s="14"/>
      <c r="C155" s="9"/>
      <c r="D155" s="9"/>
    </row>
    <row r="156" spans="2:4" x14ac:dyDescent="0.2">
      <c r="B156" s="14"/>
      <c r="C156" s="9"/>
      <c r="D156" s="9"/>
    </row>
    <row r="157" spans="2:4" x14ac:dyDescent="0.2">
      <c r="B157" s="14"/>
      <c r="C157" s="9"/>
      <c r="D157" s="9"/>
    </row>
    <row r="158" spans="2:4" x14ac:dyDescent="0.2">
      <c r="B158" s="14"/>
      <c r="C158" s="9"/>
      <c r="D158" s="9"/>
    </row>
    <row r="159" spans="2:4" x14ac:dyDescent="0.2">
      <c r="B159" s="14"/>
      <c r="C159" s="9"/>
      <c r="D159" s="9"/>
    </row>
    <row r="160" spans="2:4" x14ac:dyDescent="0.2">
      <c r="B160" s="14"/>
      <c r="C160" s="9"/>
      <c r="D160" s="9"/>
    </row>
    <row r="161" spans="2:4" x14ac:dyDescent="0.2">
      <c r="B161" s="14"/>
      <c r="C161" s="9"/>
      <c r="D161" s="9"/>
    </row>
    <row r="162" spans="2:4" x14ac:dyDescent="0.2">
      <c r="B162" s="14"/>
      <c r="C162" s="9"/>
      <c r="D162" s="9"/>
    </row>
    <row r="163" spans="2:4" x14ac:dyDescent="0.2">
      <c r="B163" s="14"/>
      <c r="C163" s="9"/>
      <c r="D163" s="9"/>
    </row>
    <row r="164" spans="2:4" x14ac:dyDescent="0.2">
      <c r="B164" s="14"/>
      <c r="C164" s="9"/>
      <c r="D164" s="9"/>
    </row>
    <row r="165" spans="2:4" x14ac:dyDescent="0.2">
      <c r="B165" s="14"/>
      <c r="C165" s="9"/>
      <c r="D165" s="9"/>
    </row>
    <row r="166" spans="2:4" x14ac:dyDescent="0.2">
      <c r="B166" s="14"/>
      <c r="C166" s="9"/>
      <c r="D166" s="9"/>
    </row>
    <row r="167" spans="2:4" x14ac:dyDescent="0.2">
      <c r="B167" s="14"/>
      <c r="C167" s="9"/>
      <c r="D167" s="9"/>
    </row>
    <row r="168" spans="2:4" x14ac:dyDescent="0.2">
      <c r="B168" s="14"/>
      <c r="C168" s="9"/>
      <c r="D168" s="9"/>
    </row>
    <row r="169" spans="2:4" x14ac:dyDescent="0.2">
      <c r="B169" s="14"/>
      <c r="C169" s="9"/>
      <c r="D169" s="9"/>
    </row>
    <row r="170" spans="2:4" x14ac:dyDescent="0.2">
      <c r="B170" s="14"/>
      <c r="C170" s="9"/>
      <c r="D170" s="9"/>
    </row>
    <row r="171" spans="2:4" x14ac:dyDescent="0.2">
      <c r="B171" s="14"/>
      <c r="C171" s="9"/>
      <c r="D171" s="9"/>
    </row>
    <row r="172" spans="2:4" x14ac:dyDescent="0.2">
      <c r="B172" s="14"/>
      <c r="C172" s="9"/>
      <c r="D172" s="9"/>
    </row>
    <row r="173" spans="2:4" x14ac:dyDescent="0.2">
      <c r="B173" s="14"/>
      <c r="C173" s="9"/>
      <c r="D173" s="9"/>
    </row>
    <row r="174" spans="2:4" x14ac:dyDescent="0.2">
      <c r="B174" s="14"/>
      <c r="C174" s="9"/>
      <c r="D174" s="9"/>
    </row>
    <row r="175" spans="2:4" x14ac:dyDescent="0.2">
      <c r="B175" s="14"/>
      <c r="C175" s="9"/>
      <c r="D175" s="9"/>
    </row>
    <row r="176" spans="2:4" x14ac:dyDescent="0.2">
      <c r="B176" s="14"/>
      <c r="C176" s="9"/>
      <c r="D176" s="9"/>
    </row>
    <row r="177" spans="2:4" x14ac:dyDescent="0.2">
      <c r="B177" s="14"/>
      <c r="C177" s="9"/>
      <c r="D177" s="9"/>
    </row>
    <row r="178" spans="2:4" x14ac:dyDescent="0.2">
      <c r="B178" s="14"/>
      <c r="C178" s="9"/>
      <c r="D178" s="9"/>
    </row>
    <row r="179" spans="2:4" x14ac:dyDescent="0.2">
      <c r="B179" s="14"/>
      <c r="C179" s="9"/>
      <c r="D179" s="9"/>
    </row>
    <row r="180" spans="2:4" x14ac:dyDescent="0.2">
      <c r="B180" s="14"/>
      <c r="C180" s="9"/>
      <c r="D180" s="9"/>
    </row>
    <row r="181" spans="2:4" x14ac:dyDescent="0.2">
      <c r="B181" s="14"/>
      <c r="C181" s="9"/>
      <c r="D181" s="9"/>
    </row>
    <row r="182" spans="2:4" x14ac:dyDescent="0.2">
      <c r="B182" s="14"/>
      <c r="C182" s="9"/>
      <c r="D182" s="9"/>
    </row>
    <row r="183" spans="2:4" x14ac:dyDescent="0.2">
      <c r="B183" s="14"/>
      <c r="C183" s="9"/>
      <c r="D183" s="9"/>
    </row>
    <row r="184" spans="2:4" x14ac:dyDescent="0.2">
      <c r="B184" s="14"/>
      <c r="C184" s="9"/>
      <c r="D184" s="9"/>
    </row>
    <row r="185" spans="2:4" x14ac:dyDescent="0.2">
      <c r="B185" s="14"/>
      <c r="C185" s="9"/>
      <c r="D185" s="9"/>
    </row>
    <row r="186" spans="2:4" x14ac:dyDescent="0.2">
      <c r="B186" s="14"/>
      <c r="C186" s="9"/>
      <c r="D186" s="9"/>
    </row>
    <row r="187" spans="2:4" x14ac:dyDescent="0.2">
      <c r="B187" s="14"/>
      <c r="C187" s="9"/>
      <c r="D187" s="9"/>
    </row>
    <row r="188" spans="2:4" x14ac:dyDescent="0.2">
      <c r="B188" s="14"/>
      <c r="C188" s="9"/>
      <c r="D188" s="9"/>
    </row>
    <row r="189" spans="2:4" x14ac:dyDescent="0.2">
      <c r="B189" s="14"/>
      <c r="C189" s="9"/>
      <c r="D189" s="9"/>
    </row>
    <row r="190" spans="2:4" x14ac:dyDescent="0.2">
      <c r="B190" s="14"/>
      <c r="C190" s="9"/>
      <c r="D190" s="9"/>
    </row>
    <row r="191" spans="2:4" x14ac:dyDescent="0.2">
      <c r="B191" s="14"/>
      <c r="C191" s="9"/>
      <c r="D191" s="9"/>
    </row>
    <row r="192" spans="2:4" x14ac:dyDescent="0.2">
      <c r="B192" s="14"/>
      <c r="C192" s="9"/>
      <c r="D192" s="9"/>
    </row>
    <row r="193" spans="2:4" x14ac:dyDescent="0.2">
      <c r="B193" s="14"/>
      <c r="C193" s="9"/>
      <c r="D193" s="9"/>
    </row>
    <row r="194" spans="2:4" x14ac:dyDescent="0.2">
      <c r="B194" s="14"/>
      <c r="C194" s="9"/>
      <c r="D194" s="9"/>
    </row>
    <row r="195" spans="2:4" x14ac:dyDescent="0.2">
      <c r="B195" s="14"/>
      <c r="C195" s="9"/>
      <c r="D195" s="9"/>
    </row>
    <row r="196" spans="2:4" x14ac:dyDescent="0.2">
      <c r="B196" s="14"/>
      <c r="C196" s="9"/>
      <c r="D196" s="9"/>
    </row>
    <row r="197" spans="2:4" x14ac:dyDescent="0.2">
      <c r="B197" s="14"/>
      <c r="C197" s="9"/>
      <c r="D197" s="9"/>
    </row>
    <row r="198" spans="2:4" x14ac:dyDescent="0.2">
      <c r="B198" s="14"/>
      <c r="C198" s="9"/>
      <c r="D198" s="9"/>
    </row>
    <row r="199" spans="2:4" x14ac:dyDescent="0.2">
      <c r="B199" s="14"/>
      <c r="C199" s="9"/>
      <c r="D199" s="9"/>
    </row>
    <row r="200" spans="2:4" x14ac:dyDescent="0.2">
      <c r="B200" s="14"/>
      <c r="C200" s="9"/>
      <c r="D200" s="9"/>
    </row>
    <row r="201" spans="2:4" x14ac:dyDescent="0.2">
      <c r="B201" s="14"/>
      <c r="C201" s="9"/>
      <c r="D201" s="9"/>
    </row>
    <row r="202" spans="2:4" x14ac:dyDescent="0.2">
      <c r="B202" s="14"/>
      <c r="C202" s="9"/>
      <c r="D202" s="9"/>
    </row>
    <row r="203" spans="2:4" x14ac:dyDescent="0.2">
      <c r="B203" s="14"/>
      <c r="C203" s="9"/>
      <c r="D203" s="9"/>
    </row>
    <row r="204" spans="2:4" x14ac:dyDescent="0.2">
      <c r="B204" s="14"/>
      <c r="C204" s="9"/>
      <c r="D204" s="9"/>
    </row>
    <row r="205" spans="2:4" x14ac:dyDescent="0.2">
      <c r="B205" s="14"/>
      <c r="C205" s="9"/>
      <c r="D205" s="9"/>
    </row>
    <row r="206" spans="2:4" x14ac:dyDescent="0.2">
      <c r="B206" s="14"/>
      <c r="C206" s="9"/>
      <c r="D206" s="9"/>
    </row>
    <row r="207" spans="2:4" x14ac:dyDescent="0.2">
      <c r="B207" s="14"/>
      <c r="C207" s="9"/>
      <c r="D207" s="9"/>
    </row>
    <row r="208" spans="2:4" x14ac:dyDescent="0.2">
      <c r="B208" s="14"/>
      <c r="C208" s="9"/>
      <c r="D208" s="9"/>
    </row>
    <row r="209" spans="2:4" x14ac:dyDescent="0.2">
      <c r="B209" s="14"/>
      <c r="C209" s="9"/>
      <c r="D209" s="9"/>
    </row>
    <row r="210" spans="2:4" x14ac:dyDescent="0.2">
      <c r="B210" s="14"/>
      <c r="C210" s="9"/>
      <c r="D210" s="9"/>
    </row>
    <row r="211" spans="2:4" x14ac:dyDescent="0.2">
      <c r="B211" s="14"/>
      <c r="C211" s="9"/>
      <c r="D211" s="9"/>
    </row>
    <row r="212" spans="2:4" x14ac:dyDescent="0.2">
      <c r="B212" s="14"/>
      <c r="C212" s="9"/>
      <c r="D212" s="9"/>
    </row>
    <row r="213" spans="2:4" x14ac:dyDescent="0.2">
      <c r="B213" s="14"/>
      <c r="C213" s="9"/>
      <c r="D213" s="9"/>
    </row>
    <row r="214" spans="2:4" x14ac:dyDescent="0.2">
      <c r="B214" s="14"/>
      <c r="C214" s="9"/>
      <c r="D214" s="9"/>
    </row>
    <row r="215" spans="2:4" x14ac:dyDescent="0.2">
      <c r="B215" s="14"/>
      <c r="C215" s="9"/>
      <c r="D215" s="9"/>
    </row>
    <row r="216" spans="2:4" x14ac:dyDescent="0.2">
      <c r="B216" s="14"/>
      <c r="C216" s="9"/>
      <c r="D216" s="9"/>
    </row>
    <row r="217" spans="2:4" x14ac:dyDescent="0.2">
      <c r="B217" s="14"/>
      <c r="C217" s="9"/>
      <c r="D217" s="9"/>
    </row>
    <row r="218" spans="2:4" x14ac:dyDescent="0.2">
      <c r="B218" s="14"/>
      <c r="C218" s="9"/>
      <c r="D218" s="9"/>
    </row>
    <row r="219" spans="2:4" x14ac:dyDescent="0.2">
      <c r="B219" s="14"/>
      <c r="C219" s="9"/>
      <c r="D219" s="9"/>
    </row>
    <row r="220" spans="2:4" x14ac:dyDescent="0.2">
      <c r="B220" s="14"/>
      <c r="C220" s="9"/>
      <c r="D220" s="9"/>
    </row>
    <row r="221" spans="2:4" x14ac:dyDescent="0.2">
      <c r="B221" s="14"/>
      <c r="C221" s="9"/>
      <c r="D221" s="9"/>
    </row>
    <row r="222" spans="2:4" x14ac:dyDescent="0.2">
      <c r="B222" s="14"/>
      <c r="C222" s="9"/>
      <c r="D222" s="9"/>
    </row>
    <row r="223" spans="2:4" x14ac:dyDescent="0.2">
      <c r="B223" s="14"/>
      <c r="C223" s="9"/>
      <c r="D223" s="9"/>
    </row>
    <row r="224" spans="2:4" x14ac:dyDescent="0.2">
      <c r="B224" s="14"/>
      <c r="C224" s="9"/>
      <c r="D224" s="9"/>
    </row>
    <row r="225" spans="2:4" x14ac:dyDescent="0.2">
      <c r="B225" s="14"/>
      <c r="C225" s="9"/>
      <c r="D225" s="9"/>
    </row>
    <row r="226" spans="2:4" x14ac:dyDescent="0.2">
      <c r="B226" s="14"/>
      <c r="C226" s="9"/>
      <c r="D226" s="9"/>
    </row>
    <row r="227" spans="2:4" x14ac:dyDescent="0.2">
      <c r="B227" s="14"/>
      <c r="C227" s="9"/>
      <c r="D227" s="9"/>
    </row>
    <row r="228" spans="2:4" x14ac:dyDescent="0.2">
      <c r="B228" s="14"/>
      <c r="C228" s="9"/>
      <c r="D228" s="9"/>
    </row>
    <row r="229" spans="2:4" x14ac:dyDescent="0.2">
      <c r="B229" s="14"/>
      <c r="C229" s="9"/>
      <c r="D229" s="9"/>
    </row>
    <row r="230" spans="2:4" x14ac:dyDescent="0.2">
      <c r="B230" s="14"/>
      <c r="C230" s="9"/>
      <c r="D230" s="9"/>
    </row>
    <row r="231" spans="2:4" x14ac:dyDescent="0.2">
      <c r="B231" s="14"/>
      <c r="C231" s="9"/>
      <c r="D231" s="9"/>
    </row>
    <row r="232" spans="2:4" x14ac:dyDescent="0.2">
      <c r="B232" s="14"/>
      <c r="C232" s="9"/>
      <c r="D232" s="9"/>
    </row>
    <row r="233" spans="2:4" x14ac:dyDescent="0.2">
      <c r="B233" s="14"/>
      <c r="C233" s="9"/>
      <c r="D233" s="9"/>
    </row>
    <row r="234" spans="2:4" x14ac:dyDescent="0.2">
      <c r="B234" s="14"/>
      <c r="C234" s="9"/>
      <c r="D234" s="9"/>
    </row>
    <row r="235" spans="2:4" x14ac:dyDescent="0.2">
      <c r="B235" s="14"/>
      <c r="C235" s="9"/>
      <c r="D235" s="9"/>
    </row>
    <row r="236" spans="2:4" x14ac:dyDescent="0.2">
      <c r="B236" s="14"/>
      <c r="C236" s="9"/>
      <c r="D236" s="9"/>
    </row>
    <row r="237" spans="2:4" x14ac:dyDescent="0.2">
      <c r="B237" s="14"/>
      <c r="C237" s="9"/>
      <c r="D237" s="9"/>
    </row>
    <row r="238" spans="2:4" x14ac:dyDescent="0.2">
      <c r="B238" s="14"/>
      <c r="C238" s="9"/>
      <c r="D238" s="9"/>
    </row>
    <row r="239" spans="2:4" x14ac:dyDescent="0.2">
      <c r="B239" s="14"/>
      <c r="C239" s="9"/>
      <c r="D239" s="9"/>
    </row>
    <row r="240" spans="2:4" x14ac:dyDescent="0.2">
      <c r="B240" s="14"/>
      <c r="C240" s="9"/>
      <c r="D240" s="9"/>
    </row>
    <row r="241" spans="2:4" x14ac:dyDescent="0.2">
      <c r="B241" s="14"/>
      <c r="C241" s="9"/>
      <c r="D241" s="9"/>
    </row>
    <row r="242" spans="2:4" x14ac:dyDescent="0.2">
      <c r="B242" s="14"/>
      <c r="C242" s="9"/>
      <c r="D242" s="9"/>
    </row>
    <row r="243" spans="2:4" x14ac:dyDescent="0.2">
      <c r="B243" s="14"/>
      <c r="C243" s="9"/>
      <c r="D243" s="9"/>
    </row>
    <row r="244" spans="2:4" x14ac:dyDescent="0.2">
      <c r="B244" s="14"/>
      <c r="C244" s="9"/>
      <c r="D244" s="9"/>
    </row>
    <row r="245" spans="2:4" x14ac:dyDescent="0.2">
      <c r="B245" s="14"/>
      <c r="C245" s="9"/>
      <c r="D245" s="9"/>
    </row>
    <row r="246" spans="2:4" x14ac:dyDescent="0.2">
      <c r="B246" s="14"/>
      <c r="C246" s="9"/>
      <c r="D246" s="9"/>
    </row>
    <row r="247" spans="2:4" x14ac:dyDescent="0.2">
      <c r="B247" s="14"/>
      <c r="C247" s="9"/>
      <c r="D247" s="9"/>
    </row>
    <row r="248" spans="2:4" x14ac:dyDescent="0.2">
      <c r="B248" s="14"/>
      <c r="C248" s="9"/>
      <c r="D248" s="9"/>
    </row>
    <row r="249" spans="2:4" x14ac:dyDescent="0.2">
      <c r="B249" s="14"/>
      <c r="C249" s="9"/>
      <c r="D249" s="9"/>
    </row>
    <row r="250" spans="2:4" x14ac:dyDescent="0.2">
      <c r="B250" s="14"/>
      <c r="C250" s="9"/>
      <c r="D250" s="9"/>
    </row>
    <row r="251" spans="2:4" x14ac:dyDescent="0.2">
      <c r="B251" s="14"/>
      <c r="C251" s="9"/>
      <c r="D251" s="9"/>
    </row>
    <row r="252" spans="2:4" x14ac:dyDescent="0.2">
      <c r="B252" s="14"/>
      <c r="C252" s="9"/>
      <c r="D252" s="9"/>
    </row>
    <row r="253" spans="2:4" x14ac:dyDescent="0.2">
      <c r="B253" s="14"/>
      <c r="C253" s="9"/>
      <c r="D253" s="9"/>
    </row>
    <row r="254" spans="2:4" x14ac:dyDescent="0.2">
      <c r="B254" s="14"/>
      <c r="C254" s="9"/>
      <c r="D254" s="9"/>
    </row>
    <row r="255" spans="2:4" x14ac:dyDescent="0.2">
      <c r="B255" s="14"/>
      <c r="C255" s="9"/>
      <c r="D255" s="9"/>
    </row>
    <row r="256" spans="2:4" x14ac:dyDescent="0.2">
      <c r="B256" s="14"/>
      <c r="C256" s="9"/>
      <c r="D256" s="9"/>
    </row>
    <row r="257" spans="2:4" x14ac:dyDescent="0.2">
      <c r="B257" s="14"/>
      <c r="C257" s="9"/>
      <c r="D257" s="9"/>
    </row>
    <row r="258" spans="2:4" x14ac:dyDescent="0.2">
      <c r="B258" s="14"/>
      <c r="C258" s="9"/>
      <c r="D258" s="9"/>
    </row>
    <row r="259" spans="2:4" x14ac:dyDescent="0.2">
      <c r="B259" s="14"/>
      <c r="C259" s="9"/>
      <c r="D259" s="9"/>
    </row>
    <row r="260" spans="2:4" x14ac:dyDescent="0.2">
      <c r="B260" s="14"/>
      <c r="C260" s="9"/>
      <c r="D260" s="9"/>
    </row>
    <row r="261" spans="2:4" x14ac:dyDescent="0.2">
      <c r="B261" s="14"/>
      <c r="C261" s="9"/>
      <c r="D261" s="9"/>
    </row>
    <row r="262" spans="2:4" x14ac:dyDescent="0.2">
      <c r="B262" s="14"/>
      <c r="C262" s="9"/>
      <c r="D262" s="9"/>
    </row>
    <row r="263" spans="2:4" x14ac:dyDescent="0.2">
      <c r="B263" s="14"/>
      <c r="C263" s="9"/>
      <c r="D263" s="9"/>
    </row>
    <row r="264" spans="2:4" x14ac:dyDescent="0.2">
      <c r="B264" s="14"/>
      <c r="C264" s="9"/>
      <c r="D264" s="9"/>
    </row>
    <row r="265" spans="2:4" x14ac:dyDescent="0.2">
      <c r="B265" s="14"/>
      <c r="C265" s="9"/>
      <c r="D265" s="9"/>
    </row>
    <row r="266" spans="2:4" x14ac:dyDescent="0.2">
      <c r="B266" s="14"/>
      <c r="C266" s="9"/>
      <c r="D266" s="9"/>
    </row>
    <row r="267" spans="2:4" x14ac:dyDescent="0.2">
      <c r="B267" s="14"/>
      <c r="C267" s="9"/>
      <c r="D267" s="9"/>
    </row>
    <row r="268" spans="2:4" x14ac:dyDescent="0.2">
      <c r="B268" s="14"/>
      <c r="C268" s="9"/>
      <c r="D268" s="9"/>
    </row>
    <row r="269" spans="2:4" x14ac:dyDescent="0.2">
      <c r="B269" s="14"/>
      <c r="C269" s="9"/>
      <c r="D269" s="9"/>
    </row>
    <row r="270" spans="2:4" x14ac:dyDescent="0.2">
      <c r="B270" s="14"/>
      <c r="C270" s="9"/>
      <c r="D270" s="9"/>
    </row>
    <row r="271" spans="2:4" x14ac:dyDescent="0.2">
      <c r="B271" s="14"/>
      <c r="C271" s="9"/>
      <c r="D271" s="9"/>
    </row>
    <row r="272" spans="2:4" x14ac:dyDescent="0.2">
      <c r="B272" s="14"/>
      <c r="C272" s="9"/>
      <c r="D272" s="9"/>
    </row>
    <row r="273" spans="2:4" x14ac:dyDescent="0.2">
      <c r="B273" s="14"/>
      <c r="C273" s="9"/>
      <c r="D273" s="9"/>
    </row>
    <row r="274" spans="2:4" x14ac:dyDescent="0.2">
      <c r="B274" s="14"/>
      <c r="C274" s="9"/>
      <c r="D274" s="9"/>
    </row>
    <row r="275" spans="2:4" x14ac:dyDescent="0.2">
      <c r="B275" s="14"/>
      <c r="C275" s="9"/>
      <c r="D275" s="9"/>
    </row>
    <row r="276" spans="2:4" x14ac:dyDescent="0.2">
      <c r="B276" s="14"/>
      <c r="C276" s="9"/>
      <c r="D276" s="9"/>
    </row>
    <row r="277" spans="2:4" x14ac:dyDescent="0.2">
      <c r="B277" s="14"/>
      <c r="C277" s="9"/>
      <c r="D277" s="9"/>
    </row>
    <row r="278" spans="2:4" x14ac:dyDescent="0.2">
      <c r="B278" s="14"/>
      <c r="C278" s="9"/>
      <c r="D278" s="9"/>
    </row>
    <row r="279" spans="2:4" x14ac:dyDescent="0.2">
      <c r="B279" s="14"/>
      <c r="C279" s="9"/>
      <c r="D279" s="9"/>
    </row>
    <row r="280" spans="2:4" x14ac:dyDescent="0.2">
      <c r="B280" s="14"/>
      <c r="C280" s="9"/>
      <c r="D280" s="9"/>
    </row>
    <row r="281" spans="2:4" x14ac:dyDescent="0.2">
      <c r="B281" s="14"/>
      <c r="C281" s="9"/>
      <c r="D281" s="9"/>
    </row>
    <row r="282" spans="2:4" x14ac:dyDescent="0.2">
      <c r="B282" s="14"/>
      <c r="C282" s="9"/>
      <c r="D282" s="9"/>
    </row>
    <row r="283" spans="2:4" x14ac:dyDescent="0.2">
      <c r="B283" s="14"/>
      <c r="C283" s="9"/>
      <c r="D283" s="9"/>
    </row>
    <row r="284" spans="2:4" x14ac:dyDescent="0.2">
      <c r="B284" s="14"/>
      <c r="C284" s="9"/>
      <c r="D284" s="9"/>
    </row>
    <row r="285" spans="2:4" x14ac:dyDescent="0.2">
      <c r="B285" s="14"/>
      <c r="C285" s="9"/>
      <c r="D285" s="9"/>
    </row>
    <row r="286" spans="2:4" x14ac:dyDescent="0.2">
      <c r="B286" s="14"/>
      <c r="C286" s="9"/>
      <c r="D286" s="9"/>
    </row>
    <row r="287" spans="2:4" x14ac:dyDescent="0.2">
      <c r="B287" s="14"/>
      <c r="C287" s="9"/>
      <c r="D287" s="9"/>
    </row>
    <row r="288" spans="2:4" x14ac:dyDescent="0.2">
      <c r="B288" s="14"/>
      <c r="C288" s="9"/>
      <c r="D288" s="9"/>
    </row>
    <row r="289" spans="2:4" x14ac:dyDescent="0.2">
      <c r="B289" s="14"/>
      <c r="C289" s="9"/>
      <c r="D289" s="9"/>
    </row>
    <row r="290" spans="2:4" x14ac:dyDescent="0.2">
      <c r="B290" s="14"/>
      <c r="C290" s="9"/>
      <c r="D290" s="9"/>
    </row>
    <row r="291" spans="2:4" x14ac:dyDescent="0.2">
      <c r="B291" s="14"/>
      <c r="C291" s="9"/>
      <c r="D291" s="9"/>
    </row>
    <row r="292" spans="2:4" x14ac:dyDescent="0.2">
      <c r="B292" s="14"/>
      <c r="C292" s="9"/>
      <c r="D292" s="9"/>
    </row>
    <row r="293" spans="2:4" x14ac:dyDescent="0.2">
      <c r="B293" s="14"/>
      <c r="C293" s="9"/>
      <c r="D293" s="9"/>
    </row>
    <row r="294" spans="2:4" x14ac:dyDescent="0.2">
      <c r="B294" s="14"/>
      <c r="C294" s="9"/>
      <c r="D294" s="9"/>
    </row>
    <row r="295" spans="2:4" x14ac:dyDescent="0.2">
      <c r="B295" s="14"/>
      <c r="C295" s="9"/>
      <c r="D295" s="9"/>
    </row>
    <row r="296" spans="2:4" x14ac:dyDescent="0.2">
      <c r="B296" s="14"/>
      <c r="C296" s="9"/>
      <c r="D296" s="9"/>
    </row>
    <row r="297" spans="2:4" x14ac:dyDescent="0.2">
      <c r="B297" s="14"/>
      <c r="C297" s="9"/>
      <c r="D297" s="9"/>
    </row>
    <row r="298" spans="2:4" x14ac:dyDescent="0.2">
      <c r="B298" s="14"/>
      <c r="C298" s="9"/>
      <c r="D298" s="9"/>
    </row>
    <row r="299" spans="2:4" x14ac:dyDescent="0.2">
      <c r="B299" s="14"/>
      <c r="C299" s="9"/>
      <c r="D299" s="9"/>
    </row>
    <row r="300" spans="2:4" x14ac:dyDescent="0.2">
      <c r="B300" s="14"/>
      <c r="C300" s="9"/>
      <c r="D300" s="9"/>
    </row>
    <row r="301" spans="2:4" x14ac:dyDescent="0.2">
      <c r="B301" s="14"/>
      <c r="C301" s="9"/>
      <c r="D301" s="9"/>
    </row>
    <row r="302" spans="2:4" x14ac:dyDescent="0.2">
      <c r="B302" s="14"/>
      <c r="C302" s="9"/>
      <c r="D302" s="9"/>
    </row>
    <row r="303" spans="2:4" x14ac:dyDescent="0.2">
      <c r="B303" s="14"/>
      <c r="C303" s="9"/>
      <c r="D303" s="9"/>
    </row>
    <row r="304" spans="2:4" x14ac:dyDescent="0.2">
      <c r="B304" s="14"/>
      <c r="C304" s="9"/>
      <c r="D304" s="9"/>
    </row>
    <row r="305" spans="2:4" x14ac:dyDescent="0.2">
      <c r="B305" s="14"/>
      <c r="C305" s="9"/>
      <c r="D305" s="9"/>
    </row>
    <row r="306" spans="2:4" x14ac:dyDescent="0.2">
      <c r="B306" s="14"/>
      <c r="C306" s="9"/>
      <c r="D306" s="9"/>
    </row>
    <row r="307" spans="2:4" x14ac:dyDescent="0.2">
      <c r="B307" s="14"/>
      <c r="C307" s="9"/>
      <c r="D307" s="9"/>
    </row>
    <row r="308" spans="2:4" x14ac:dyDescent="0.2">
      <c r="B308" s="14"/>
      <c r="C308" s="9"/>
      <c r="D308" s="9"/>
    </row>
    <row r="309" spans="2:4" x14ac:dyDescent="0.2">
      <c r="B309" s="14"/>
      <c r="C309" s="9"/>
      <c r="D309" s="9"/>
    </row>
    <row r="310" spans="2:4" x14ac:dyDescent="0.2">
      <c r="C310" s="9"/>
      <c r="D310" s="9"/>
    </row>
    <row r="311" spans="2:4" x14ac:dyDescent="0.2">
      <c r="C311" s="9"/>
      <c r="D311" s="9"/>
    </row>
    <row r="312" spans="2:4" x14ac:dyDescent="0.2">
      <c r="C312" s="9"/>
      <c r="D312" s="9"/>
    </row>
    <row r="313" spans="2:4" x14ac:dyDescent="0.2">
      <c r="C313" s="9"/>
      <c r="D313" s="9"/>
    </row>
    <row r="314" spans="2:4" x14ac:dyDescent="0.2">
      <c r="C314" s="9"/>
      <c r="D314" s="9"/>
    </row>
    <row r="315" spans="2:4" x14ac:dyDescent="0.2">
      <c r="C315" s="9"/>
      <c r="D315" s="9"/>
    </row>
    <row r="316" spans="2:4" x14ac:dyDescent="0.2">
      <c r="C316" s="9"/>
      <c r="D316" s="9"/>
    </row>
    <row r="317" spans="2:4" x14ac:dyDescent="0.2">
      <c r="C317" s="9"/>
      <c r="D317" s="9"/>
    </row>
    <row r="318" spans="2:4" x14ac:dyDescent="0.2">
      <c r="C318" s="9"/>
      <c r="D318" s="9"/>
    </row>
    <row r="319" spans="2:4" x14ac:dyDescent="0.2">
      <c r="C319" s="9"/>
      <c r="D319" s="9"/>
    </row>
    <row r="320" spans="2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9"/>
  <sheetViews>
    <sheetView topLeftCell="A25" workbookViewId="0">
      <selection activeCell="A47" sqref="A47:C72"/>
    </sheetView>
  </sheetViews>
  <sheetFormatPr defaultRowHeight="12.75" x14ac:dyDescent="0.2"/>
  <cols>
    <col min="1" max="1" width="19.7109375" style="9" customWidth="1"/>
    <col min="2" max="2" width="4.42578125" style="12" customWidth="1"/>
    <col min="3" max="3" width="12.7109375" style="9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9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1" t="s">
        <v>84</v>
      </c>
      <c r="I1" s="32" t="s">
        <v>85</v>
      </c>
      <c r="J1" s="33" t="s">
        <v>86</v>
      </c>
    </row>
    <row r="2" spans="1:16" x14ac:dyDescent="0.2">
      <c r="I2" s="34" t="s">
        <v>87</v>
      </c>
      <c r="J2" s="35" t="s">
        <v>88</v>
      </c>
    </row>
    <row r="3" spans="1:16" x14ac:dyDescent="0.2">
      <c r="A3" s="36" t="s">
        <v>89</v>
      </c>
      <c r="I3" s="34" t="s">
        <v>90</v>
      </c>
      <c r="J3" s="35" t="s">
        <v>91</v>
      </c>
    </row>
    <row r="4" spans="1:16" x14ac:dyDescent="0.2">
      <c r="I4" s="34" t="s">
        <v>92</v>
      </c>
      <c r="J4" s="35" t="s">
        <v>91</v>
      </c>
    </row>
    <row r="5" spans="1:16" ht="13.5" thickBot="1" x14ac:dyDescent="0.25">
      <c r="I5" s="37" t="s">
        <v>93</v>
      </c>
      <c r="J5" s="38" t="s">
        <v>94</v>
      </c>
    </row>
    <row r="10" spans="1:16" ht="13.5" thickBot="1" x14ac:dyDescent="0.25"/>
    <row r="11" spans="1:16" ht="12.75" customHeight="1" thickBot="1" x14ac:dyDescent="0.25">
      <c r="A11" s="9" t="str">
        <f t="shared" ref="A11:A42" si="0">P11</f>
        <v> BBS 11 </v>
      </c>
      <c r="B11" s="14" t="str">
        <f t="shared" ref="B11:B42" si="1">IF(H11=INT(H11),"I","II")</f>
        <v>I</v>
      </c>
      <c r="C11" s="9">
        <f t="shared" ref="C11:C42" si="2">1*G11</f>
        <v>41954.565000000002</v>
      </c>
      <c r="D11" s="12" t="str">
        <f t="shared" ref="D11:D42" si="3">VLOOKUP(F11,I$1:J$5,2,FALSE)</f>
        <v>vis</v>
      </c>
      <c r="E11" s="39">
        <f>VLOOKUP(C11,Active!C$21:E$973,3,FALSE)</f>
        <v>-1246.0112238546506</v>
      </c>
      <c r="F11" s="14" t="s">
        <v>93</v>
      </c>
      <c r="G11" s="12" t="str">
        <f t="shared" ref="G11:G42" si="4">MID(I11,3,LEN(I11)-3)</f>
        <v>41954.565</v>
      </c>
      <c r="H11" s="9">
        <f t="shared" ref="H11:H42" si="5">1*K11</f>
        <v>-1246</v>
      </c>
      <c r="I11" s="40" t="s">
        <v>191</v>
      </c>
      <c r="J11" s="41" t="s">
        <v>192</v>
      </c>
      <c r="K11" s="40">
        <v>-1246</v>
      </c>
      <c r="L11" s="40" t="s">
        <v>193</v>
      </c>
      <c r="M11" s="41" t="s">
        <v>99</v>
      </c>
      <c r="N11" s="41"/>
      <c r="O11" s="42" t="s">
        <v>194</v>
      </c>
      <c r="P11" s="42" t="s">
        <v>195</v>
      </c>
    </row>
    <row r="12" spans="1:16" ht="12.75" customHeight="1" thickBot="1" x14ac:dyDescent="0.25">
      <c r="A12" s="9" t="str">
        <f t="shared" si="0"/>
        <v> BBS 23 </v>
      </c>
      <c r="B12" s="14" t="str">
        <f t="shared" si="1"/>
        <v>I</v>
      </c>
      <c r="C12" s="9">
        <f t="shared" si="2"/>
        <v>42652.502</v>
      </c>
      <c r="D12" s="12" t="str">
        <f t="shared" si="3"/>
        <v>vis</v>
      </c>
      <c r="E12" s="39">
        <f>VLOOKUP(C12,Active!C$21:E$973,3,FALSE)</f>
        <v>-979.00108535263689</v>
      </c>
      <c r="F12" s="14" t="s">
        <v>93</v>
      </c>
      <c r="G12" s="12" t="str">
        <f t="shared" si="4"/>
        <v>42652.502</v>
      </c>
      <c r="H12" s="9">
        <f t="shared" si="5"/>
        <v>-979</v>
      </c>
      <c r="I12" s="40" t="s">
        <v>196</v>
      </c>
      <c r="J12" s="41" t="s">
        <v>197</v>
      </c>
      <c r="K12" s="40">
        <v>-979</v>
      </c>
      <c r="L12" s="40" t="s">
        <v>95</v>
      </c>
      <c r="M12" s="41" t="s">
        <v>99</v>
      </c>
      <c r="N12" s="41"/>
      <c r="O12" s="42" t="s">
        <v>194</v>
      </c>
      <c r="P12" s="42" t="s">
        <v>198</v>
      </c>
    </row>
    <row r="13" spans="1:16" ht="12.75" customHeight="1" thickBot="1" x14ac:dyDescent="0.25">
      <c r="A13" s="9" t="str">
        <f t="shared" si="0"/>
        <v> BBS 38 </v>
      </c>
      <c r="B13" s="14" t="str">
        <f t="shared" si="1"/>
        <v>I</v>
      </c>
      <c r="C13" s="9">
        <f t="shared" si="2"/>
        <v>43742.506000000001</v>
      </c>
      <c r="D13" s="12" t="str">
        <f t="shared" si="3"/>
        <v>vis</v>
      </c>
      <c r="E13" s="39">
        <f>VLOOKUP(C13,Active!C$21:E$973,3,FALSE)</f>
        <v>-561.99766096368785</v>
      </c>
      <c r="F13" s="14" t="s">
        <v>93</v>
      </c>
      <c r="G13" s="12" t="str">
        <f t="shared" si="4"/>
        <v>43742.506</v>
      </c>
      <c r="H13" s="9">
        <f t="shared" si="5"/>
        <v>-562</v>
      </c>
      <c r="I13" s="40" t="s">
        <v>199</v>
      </c>
      <c r="J13" s="41" t="s">
        <v>200</v>
      </c>
      <c r="K13" s="40">
        <v>-562</v>
      </c>
      <c r="L13" s="40" t="s">
        <v>172</v>
      </c>
      <c r="M13" s="41" t="s">
        <v>99</v>
      </c>
      <c r="N13" s="41"/>
      <c r="O13" s="42" t="s">
        <v>194</v>
      </c>
      <c r="P13" s="42" t="s">
        <v>201</v>
      </c>
    </row>
    <row r="14" spans="1:16" ht="12.75" customHeight="1" thickBot="1" x14ac:dyDescent="0.25">
      <c r="A14" s="9" t="str">
        <f t="shared" si="0"/>
        <v> BBS 45 </v>
      </c>
      <c r="B14" s="14" t="str">
        <f t="shared" si="1"/>
        <v>I</v>
      </c>
      <c r="C14" s="9">
        <f t="shared" si="2"/>
        <v>44142.428</v>
      </c>
      <c r="D14" s="12" t="str">
        <f t="shared" si="3"/>
        <v>vis</v>
      </c>
      <c r="E14" s="39">
        <f>VLOOKUP(C14,Active!C$21:E$973,3,FALSE)</f>
        <v>-408.99928344536994</v>
      </c>
      <c r="F14" s="14" t="s">
        <v>93</v>
      </c>
      <c r="G14" s="12" t="str">
        <f t="shared" si="4"/>
        <v>44142.428</v>
      </c>
      <c r="H14" s="9">
        <f t="shared" si="5"/>
        <v>-409</v>
      </c>
      <c r="I14" s="40" t="s">
        <v>202</v>
      </c>
      <c r="J14" s="41" t="s">
        <v>203</v>
      </c>
      <c r="K14" s="40">
        <v>-409</v>
      </c>
      <c r="L14" s="40" t="s">
        <v>204</v>
      </c>
      <c r="M14" s="41" t="s">
        <v>99</v>
      </c>
      <c r="N14" s="41"/>
      <c r="O14" s="42" t="s">
        <v>205</v>
      </c>
      <c r="P14" s="42" t="s">
        <v>206</v>
      </c>
    </row>
    <row r="15" spans="1:16" ht="12.75" customHeight="1" thickBot="1" x14ac:dyDescent="0.25">
      <c r="A15" s="9" t="str">
        <f t="shared" si="0"/>
        <v> BBS 49 </v>
      </c>
      <c r="B15" s="14" t="str">
        <f t="shared" si="1"/>
        <v>I</v>
      </c>
      <c r="C15" s="9">
        <f t="shared" si="2"/>
        <v>44453.468999999997</v>
      </c>
      <c r="D15" s="12" t="str">
        <f t="shared" si="3"/>
        <v>vis</v>
      </c>
      <c r="E15" s="39">
        <f>VLOOKUP(C15,Active!C$21:E$973,3,FALSE)</f>
        <v>-290.00415854182648</v>
      </c>
      <c r="F15" s="14" t="s">
        <v>93</v>
      </c>
      <c r="G15" s="12" t="str">
        <f t="shared" si="4"/>
        <v>44453.469</v>
      </c>
      <c r="H15" s="9">
        <f t="shared" si="5"/>
        <v>-290</v>
      </c>
      <c r="I15" s="40" t="s">
        <v>207</v>
      </c>
      <c r="J15" s="41" t="s">
        <v>208</v>
      </c>
      <c r="K15" s="40">
        <v>-290</v>
      </c>
      <c r="L15" s="40" t="s">
        <v>209</v>
      </c>
      <c r="M15" s="41" t="s">
        <v>99</v>
      </c>
      <c r="N15" s="41"/>
      <c r="O15" s="42" t="s">
        <v>194</v>
      </c>
      <c r="P15" s="42" t="s">
        <v>210</v>
      </c>
    </row>
    <row r="16" spans="1:16" ht="12.75" customHeight="1" thickBot="1" x14ac:dyDescent="0.25">
      <c r="A16" s="9" t="str">
        <f t="shared" si="0"/>
        <v> BBS 50 </v>
      </c>
      <c r="B16" s="14" t="str">
        <f t="shared" si="1"/>
        <v>I</v>
      </c>
      <c r="C16" s="9">
        <f t="shared" si="2"/>
        <v>44487.48</v>
      </c>
      <c r="D16" s="12" t="str">
        <f t="shared" si="3"/>
        <v>vis</v>
      </c>
      <c r="E16" s="39">
        <f>VLOOKUP(C16,Active!C$21:E$973,3,FALSE)</f>
        <v>-276.99255173405794</v>
      </c>
      <c r="F16" s="14" t="s">
        <v>93</v>
      </c>
      <c r="G16" s="12" t="str">
        <f t="shared" si="4"/>
        <v>44487.480</v>
      </c>
      <c r="H16" s="9">
        <f t="shared" si="5"/>
        <v>-277</v>
      </c>
      <c r="I16" s="40" t="s">
        <v>211</v>
      </c>
      <c r="J16" s="41" t="s">
        <v>212</v>
      </c>
      <c r="K16" s="40">
        <v>-277</v>
      </c>
      <c r="L16" s="40" t="s">
        <v>213</v>
      </c>
      <c r="M16" s="41" t="s">
        <v>99</v>
      </c>
      <c r="N16" s="41"/>
      <c r="O16" s="42" t="s">
        <v>194</v>
      </c>
      <c r="P16" s="42" t="s">
        <v>214</v>
      </c>
    </row>
    <row r="17" spans="1:16" ht="12.75" customHeight="1" thickBot="1" x14ac:dyDescent="0.25">
      <c r="A17" s="9" t="str">
        <f t="shared" si="0"/>
        <v> BBS 56 </v>
      </c>
      <c r="B17" s="14" t="str">
        <f t="shared" si="1"/>
        <v>I</v>
      </c>
      <c r="C17" s="9">
        <f t="shared" si="2"/>
        <v>44853.400999999998</v>
      </c>
      <c r="D17" s="12" t="str">
        <f t="shared" si="3"/>
        <v>vis</v>
      </c>
      <c r="E17" s="39">
        <f>VLOOKUP(C17,Active!C$21:E$973,3,FALSE)</f>
        <v>-137.0019553180573</v>
      </c>
      <c r="F17" s="14" t="s">
        <v>93</v>
      </c>
      <c r="G17" s="12" t="str">
        <f t="shared" si="4"/>
        <v>44853.401</v>
      </c>
      <c r="H17" s="9">
        <f t="shared" si="5"/>
        <v>-137</v>
      </c>
      <c r="I17" s="40" t="s">
        <v>215</v>
      </c>
      <c r="J17" s="41" t="s">
        <v>216</v>
      </c>
      <c r="K17" s="40">
        <v>-137</v>
      </c>
      <c r="L17" s="40" t="s">
        <v>217</v>
      </c>
      <c r="M17" s="41" t="s">
        <v>99</v>
      </c>
      <c r="N17" s="41"/>
      <c r="O17" s="42" t="s">
        <v>194</v>
      </c>
      <c r="P17" s="42" t="s">
        <v>218</v>
      </c>
    </row>
    <row r="18" spans="1:16" ht="12.75" customHeight="1" thickBot="1" x14ac:dyDescent="0.25">
      <c r="A18" s="9" t="str">
        <f t="shared" si="0"/>
        <v> BBS 62 </v>
      </c>
      <c r="B18" s="14" t="str">
        <f t="shared" si="1"/>
        <v>I</v>
      </c>
      <c r="C18" s="9">
        <f t="shared" si="2"/>
        <v>45211.51</v>
      </c>
      <c r="D18" s="12" t="str">
        <f t="shared" si="3"/>
        <v>vis</v>
      </c>
      <c r="E18" s="39">
        <f>VLOOKUP(C18,Active!C$21:E$973,3,FALSE)</f>
        <v>0</v>
      </c>
      <c r="F18" s="14" t="s">
        <v>93</v>
      </c>
      <c r="G18" s="12" t="str">
        <f t="shared" si="4"/>
        <v>45211.510</v>
      </c>
      <c r="H18" s="9">
        <f t="shared" si="5"/>
        <v>0</v>
      </c>
      <c r="I18" s="40" t="s">
        <v>219</v>
      </c>
      <c r="J18" s="41" t="s">
        <v>220</v>
      </c>
      <c r="K18" s="40">
        <v>0</v>
      </c>
      <c r="L18" s="40" t="s">
        <v>221</v>
      </c>
      <c r="M18" s="41" t="s">
        <v>99</v>
      </c>
      <c r="N18" s="41"/>
      <c r="O18" s="42" t="s">
        <v>194</v>
      </c>
      <c r="P18" s="42" t="s">
        <v>222</v>
      </c>
    </row>
    <row r="19" spans="1:16" ht="12.75" customHeight="1" thickBot="1" x14ac:dyDescent="0.25">
      <c r="A19" s="9" t="str">
        <f t="shared" si="0"/>
        <v> BBS 63 </v>
      </c>
      <c r="B19" s="14" t="str">
        <f t="shared" si="1"/>
        <v>I</v>
      </c>
      <c r="C19" s="9">
        <f t="shared" si="2"/>
        <v>45274.252</v>
      </c>
      <c r="D19" s="12" t="str">
        <f t="shared" si="3"/>
        <v>vis</v>
      </c>
      <c r="E19" s="39">
        <f>VLOOKUP(C19,Active!C$21:E$973,3,FALSE)</f>
        <v>24.003241137657056</v>
      </c>
      <c r="F19" s="14" t="s">
        <v>93</v>
      </c>
      <c r="G19" s="12" t="str">
        <f t="shared" si="4"/>
        <v>45274.252</v>
      </c>
      <c r="H19" s="9">
        <f t="shared" si="5"/>
        <v>24</v>
      </c>
      <c r="I19" s="40" t="s">
        <v>223</v>
      </c>
      <c r="J19" s="41" t="s">
        <v>224</v>
      </c>
      <c r="K19" s="40">
        <v>24</v>
      </c>
      <c r="L19" s="40" t="s">
        <v>225</v>
      </c>
      <c r="M19" s="41" t="s">
        <v>99</v>
      </c>
      <c r="N19" s="41"/>
      <c r="O19" s="42" t="s">
        <v>194</v>
      </c>
      <c r="P19" s="42" t="s">
        <v>226</v>
      </c>
    </row>
    <row r="20" spans="1:16" ht="12.75" customHeight="1" thickBot="1" x14ac:dyDescent="0.25">
      <c r="A20" s="9" t="str">
        <f t="shared" si="0"/>
        <v> BRNO 26 </v>
      </c>
      <c r="B20" s="14" t="str">
        <f t="shared" si="1"/>
        <v>I</v>
      </c>
      <c r="C20" s="9">
        <f t="shared" si="2"/>
        <v>45556.548000000003</v>
      </c>
      <c r="D20" s="12" t="str">
        <f t="shared" si="3"/>
        <v>vis</v>
      </c>
      <c r="E20" s="39">
        <f>VLOOKUP(C20,Active!C$21:E$973,3,FALSE)</f>
        <v>132.00137572368018</v>
      </c>
      <c r="F20" s="14" t="s">
        <v>93</v>
      </c>
      <c r="G20" s="12" t="str">
        <f t="shared" si="4"/>
        <v>45556.548</v>
      </c>
      <c r="H20" s="9">
        <f t="shared" si="5"/>
        <v>132</v>
      </c>
      <c r="I20" s="40" t="s">
        <v>227</v>
      </c>
      <c r="J20" s="41" t="s">
        <v>228</v>
      </c>
      <c r="K20" s="40">
        <v>132</v>
      </c>
      <c r="L20" s="40" t="s">
        <v>229</v>
      </c>
      <c r="M20" s="41" t="s">
        <v>99</v>
      </c>
      <c r="N20" s="41"/>
      <c r="O20" s="42" t="s">
        <v>230</v>
      </c>
      <c r="P20" s="42" t="s">
        <v>231</v>
      </c>
    </row>
    <row r="21" spans="1:16" ht="12.75" customHeight="1" thickBot="1" x14ac:dyDescent="0.25">
      <c r="A21" s="9" t="str">
        <f t="shared" si="0"/>
        <v> BRNO 27 </v>
      </c>
      <c r="B21" s="14" t="str">
        <f t="shared" si="1"/>
        <v>I</v>
      </c>
      <c r="C21" s="9">
        <f t="shared" si="2"/>
        <v>45990.447</v>
      </c>
      <c r="D21" s="12" t="str">
        <f t="shared" si="3"/>
        <v>vis</v>
      </c>
      <c r="E21" s="39">
        <f>VLOOKUP(C21,Active!C$21:E$973,3,FALSE)</f>
        <v>297.99835265123227</v>
      </c>
      <c r="F21" s="14" t="s">
        <v>93</v>
      </c>
      <c r="G21" s="12" t="str">
        <f t="shared" si="4"/>
        <v>45990.447</v>
      </c>
      <c r="H21" s="9">
        <f t="shared" si="5"/>
        <v>298</v>
      </c>
      <c r="I21" s="40" t="s">
        <v>232</v>
      </c>
      <c r="J21" s="41" t="s">
        <v>233</v>
      </c>
      <c r="K21" s="40">
        <v>298</v>
      </c>
      <c r="L21" s="40" t="s">
        <v>234</v>
      </c>
      <c r="M21" s="41" t="s">
        <v>99</v>
      </c>
      <c r="N21" s="41"/>
      <c r="O21" s="42" t="s">
        <v>230</v>
      </c>
      <c r="P21" s="42" t="s">
        <v>235</v>
      </c>
    </row>
    <row r="22" spans="1:16" ht="12.75" customHeight="1" thickBot="1" x14ac:dyDescent="0.25">
      <c r="A22" s="9" t="str">
        <f t="shared" si="0"/>
        <v> BRNO 27 </v>
      </c>
      <c r="B22" s="14" t="str">
        <f t="shared" si="1"/>
        <v>I</v>
      </c>
      <c r="C22" s="9">
        <f t="shared" si="2"/>
        <v>46322.411</v>
      </c>
      <c r="D22" s="12" t="str">
        <f t="shared" si="3"/>
        <v>vis</v>
      </c>
      <c r="E22" s="39">
        <f>VLOOKUP(C22,Active!C$21:E$973,3,FALSE)</f>
        <v>424.99800106890132</v>
      </c>
      <c r="F22" s="14" t="s">
        <v>93</v>
      </c>
      <c r="G22" s="12" t="str">
        <f t="shared" si="4"/>
        <v>46322.411</v>
      </c>
      <c r="H22" s="9">
        <f t="shared" si="5"/>
        <v>425</v>
      </c>
      <c r="I22" s="40" t="s">
        <v>236</v>
      </c>
      <c r="J22" s="41" t="s">
        <v>237</v>
      </c>
      <c r="K22" s="40">
        <v>425</v>
      </c>
      <c r="L22" s="40" t="s">
        <v>217</v>
      </c>
      <c r="M22" s="41" t="s">
        <v>99</v>
      </c>
      <c r="N22" s="41"/>
      <c r="O22" s="42" t="s">
        <v>238</v>
      </c>
      <c r="P22" s="42" t="s">
        <v>235</v>
      </c>
    </row>
    <row r="23" spans="1:16" ht="12.75" customHeight="1" thickBot="1" x14ac:dyDescent="0.25">
      <c r="A23" s="9" t="str">
        <f t="shared" si="0"/>
        <v> BBS 78 </v>
      </c>
      <c r="B23" s="14" t="str">
        <f t="shared" si="1"/>
        <v>I</v>
      </c>
      <c r="C23" s="9">
        <f t="shared" si="2"/>
        <v>46356.398999999998</v>
      </c>
      <c r="D23" s="12" t="str">
        <f t="shared" si="3"/>
        <v>vis</v>
      </c>
      <c r="E23" s="39">
        <f>VLOOKUP(C23,Active!C$21:E$973,3,FALSE)</f>
        <v>438.0008087541305</v>
      </c>
      <c r="F23" s="14" t="s">
        <v>93</v>
      </c>
      <c r="G23" s="12" t="str">
        <f t="shared" si="4"/>
        <v>46356.399</v>
      </c>
      <c r="H23" s="9">
        <f t="shared" si="5"/>
        <v>438</v>
      </c>
      <c r="I23" s="40" t="s">
        <v>239</v>
      </c>
      <c r="J23" s="41" t="s">
        <v>240</v>
      </c>
      <c r="K23" s="40">
        <v>438</v>
      </c>
      <c r="L23" s="40" t="s">
        <v>204</v>
      </c>
      <c r="M23" s="41" t="s">
        <v>99</v>
      </c>
      <c r="N23" s="41"/>
      <c r="O23" s="42" t="s">
        <v>194</v>
      </c>
      <c r="P23" s="42" t="s">
        <v>241</v>
      </c>
    </row>
    <row r="24" spans="1:16" ht="12.75" customHeight="1" thickBot="1" x14ac:dyDescent="0.25">
      <c r="A24" s="9" t="str">
        <f t="shared" si="0"/>
        <v> BBS 79 </v>
      </c>
      <c r="B24" s="14" t="str">
        <f t="shared" si="1"/>
        <v>I</v>
      </c>
      <c r="C24" s="9">
        <f t="shared" si="2"/>
        <v>46377.311999999998</v>
      </c>
      <c r="D24" s="12" t="str">
        <f t="shared" si="3"/>
        <v>vis</v>
      </c>
      <c r="E24" s="39">
        <f>VLOOKUP(C24,Active!C$21:E$973,3,FALSE)</f>
        <v>446.00150656280488</v>
      </c>
      <c r="F24" s="14" t="s">
        <v>93</v>
      </c>
      <c r="G24" s="12" t="str">
        <f t="shared" si="4"/>
        <v>46377.312</v>
      </c>
      <c r="H24" s="9">
        <f t="shared" si="5"/>
        <v>446</v>
      </c>
      <c r="I24" s="40" t="s">
        <v>242</v>
      </c>
      <c r="J24" s="41" t="s">
        <v>243</v>
      </c>
      <c r="K24" s="40">
        <v>446</v>
      </c>
      <c r="L24" s="40" t="s">
        <v>229</v>
      </c>
      <c r="M24" s="41" t="s">
        <v>99</v>
      </c>
      <c r="N24" s="41"/>
      <c r="O24" s="42" t="s">
        <v>244</v>
      </c>
      <c r="P24" s="42" t="s">
        <v>245</v>
      </c>
    </row>
    <row r="25" spans="1:16" ht="12.75" customHeight="1" thickBot="1" x14ac:dyDescent="0.25">
      <c r="A25" s="9" t="str">
        <f t="shared" si="0"/>
        <v> BBS 79 </v>
      </c>
      <c r="B25" s="14" t="str">
        <f t="shared" si="1"/>
        <v>I</v>
      </c>
      <c r="C25" s="9">
        <f t="shared" si="2"/>
        <v>46377.328000000001</v>
      </c>
      <c r="D25" s="12" t="str">
        <f t="shared" si="3"/>
        <v>vis</v>
      </c>
      <c r="E25" s="39">
        <f>VLOOKUP(C25,Active!C$21:E$973,3,FALSE)</f>
        <v>446.00762769152698</v>
      </c>
      <c r="F25" s="14" t="s">
        <v>93</v>
      </c>
      <c r="G25" s="12" t="str">
        <f t="shared" si="4"/>
        <v>46377.328</v>
      </c>
      <c r="H25" s="9">
        <f t="shared" si="5"/>
        <v>446</v>
      </c>
      <c r="I25" s="40" t="s">
        <v>246</v>
      </c>
      <c r="J25" s="41" t="s">
        <v>247</v>
      </c>
      <c r="K25" s="40">
        <v>446</v>
      </c>
      <c r="L25" s="40" t="s">
        <v>248</v>
      </c>
      <c r="M25" s="41" t="s">
        <v>99</v>
      </c>
      <c r="N25" s="41"/>
      <c r="O25" s="42" t="s">
        <v>249</v>
      </c>
      <c r="P25" s="42" t="s">
        <v>245</v>
      </c>
    </row>
    <row r="26" spans="1:16" ht="12.75" customHeight="1" thickBot="1" x14ac:dyDescent="0.25">
      <c r="A26" s="9" t="str">
        <f t="shared" si="0"/>
        <v> BBS 80 </v>
      </c>
      <c r="B26" s="14" t="str">
        <f t="shared" si="1"/>
        <v>I</v>
      </c>
      <c r="C26" s="9">
        <f t="shared" si="2"/>
        <v>46612.553999999996</v>
      </c>
      <c r="D26" s="12" t="str">
        <f t="shared" si="3"/>
        <v>vis</v>
      </c>
      <c r="E26" s="39">
        <f>VLOOKUP(C26,Active!C$21:E$973,3,FALSE)</f>
        <v>535.99816672194595</v>
      </c>
      <c r="F26" s="14" t="s">
        <v>93</v>
      </c>
      <c r="G26" s="12" t="str">
        <f t="shared" si="4"/>
        <v>46612.554</v>
      </c>
      <c r="H26" s="9">
        <f t="shared" si="5"/>
        <v>536</v>
      </c>
      <c r="I26" s="40" t="s">
        <v>250</v>
      </c>
      <c r="J26" s="41" t="s">
        <v>251</v>
      </c>
      <c r="K26" s="40">
        <v>536</v>
      </c>
      <c r="L26" s="40" t="s">
        <v>217</v>
      </c>
      <c r="M26" s="41" t="s">
        <v>99</v>
      </c>
      <c r="N26" s="41"/>
      <c r="O26" s="42" t="s">
        <v>194</v>
      </c>
      <c r="P26" s="42" t="s">
        <v>252</v>
      </c>
    </row>
    <row r="27" spans="1:16" ht="12.75" customHeight="1" thickBot="1" x14ac:dyDescent="0.25">
      <c r="A27" s="9" t="str">
        <f t="shared" si="0"/>
        <v> BRNO 28 </v>
      </c>
      <c r="B27" s="14" t="str">
        <f t="shared" si="1"/>
        <v>I</v>
      </c>
      <c r="C27" s="9">
        <f t="shared" si="2"/>
        <v>46646.538</v>
      </c>
      <c r="D27" s="12" t="str">
        <f t="shared" si="3"/>
        <v>vis</v>
      </c>
      <c r="E27" s="39">
        <f>VLOOKUP(C27,Active!C$21:E$973,3,FALSE)</f>
        <v>548.99944412499735</v>
      </c>
      <c r="F27" s="14" t="s">
        <v>93</v>
      </c>
      <c r="G27" s="12" t="str">
        <f t="shared" si="4"/>
        <v>46646.538</v>
      </c>
      <c r="H27" s="9">
        <f t="shared" si="5"/>
        <v>549</v>
      </c>
      <c r="I27" s="40" t="s">
        <v>253</v>
      </c>
      <c r="J27" s="41" t="s">
        <v>254</v>
      </c>
      <c r="K27" s="40">
        <v>549</v>
      </c>
      <c r="L27" s="40" t="s">
        <v>156</v>
      </c>
      <c r="M27" s="41" t="s">
        <v>99</v>
      </c>
      <c r="N27" s="41"/>
      <c r="O27" s="42" t="s">
        <v>230</v>
      </c>
      <c r="P27" s="42" t="s">
        <v>255</v>
      </c>
    </row>
    <row r="28" spans="1:16" ht="12.75" customHeight="1" thickBot="1" x14ac:dyDescent="0.25">
      <c r="A28" s="9" t="str">
        <f t="shared" si="0"/>
        <v> BRNO 28 </v>
      </c>
      <c r="B28" s="14" t="str">
        <f t="shared" si="1"/>
        <v>I</v>
      </c>
      <c r="C28" s="9">
        <f t="shared" si="2"/>
        <v>46646.540999999997</v>
      </c>
      <c r="D28" s="12" t="str">
        <f t="shared" si="3"/>
        <v>vis</v>
      </c>
      <c r="E28" s="39">
        <f>VLOOKUP(C28,Active!C$21:E$973,3,FALSE)</f>
        <v>549.00059183663143</v>
      </c>
      <c r="F28" s="14" t="s">
        <v>93</v>
      </c>
      <c r="G28" s="12" t="str">
        <f t="shared" si="4"/>
        <v>46646.541</v>
      </c>
      <c r="H28" s="9">
        <f t="shared" si="5"/>
        <v>549</v>
      </c>
      <c r="I28" s="40" t="s">
        <v>256</v>
      </c>
      <c r="J28" s="41" t="s">
        <v>257</v>
      </c>
      <c r="K28" s="40">
        <v>549</v>
      </c>
      <c r="L28" s="40" t="s">
        <v>204</v>
      </c>
      <c r="M28" s="41" t="s">
        <v>99</v>
      </c>
      <c r="N28" s="41"/>
      <c r="O28" s="42" t="s">
        <v>258</v>
      </c>
      <c r="P28" s="42" t="s">
        <v>255</v>
      </c>
    </row>
    <row r="29" spans="1:16" ht="12.75" customHeight="1" thickBot="1" x14ac:dyDescent="0.25">
      <c r="A29" s="9" t="str">
        <f t="shared" si="0"/>
        <v> BBS 85 </v>
      </c>
      <c r="B29" s="14" t="str">
        <f t="shared" si="1"/>
        <v>I</v>
      </c>
      <c r="C29" s="9">
        <f t="shared" si="2"/>
        <v>47038.610999999997</v>
      </c>
      <c r="D29" s="12" t="str">
        <f t="shared" si="3"/>
        <v>vis</v>
      </c>
      <c r="E29" s="39">
        <f>VLOOKUP(C29,Active!C$21:E$973,3,FALSE)</f>
        <v>698.99502543520077</v>
      </c>
      <c r="F29" s="14" t="s">
        <v>93</v>
      </c>
      <c r="G29" s="12" t="str">
        <f t="shared" si="4"/>
        <v>47038.611</v>
      </c>
      <c r="H29" s="9">
        <f t="shared" si="5"/>
        <v>699</v>
      </c>
      <c r="I29" s="40" t="s">
        <v>259</v>
      </c>
      <c r="J29" s="41" t="s">
        <v>260</v>
      </c>
      <c r="K29" s="40">
        <v>699</v>
      </c>
      <c r="L29" s="40" t="s">
        <v>261</v>
      </c>
      <c r="M29" s="41" t="s">
        <v>99</v>
      </c>
      <c r="N29" s="41"/>
      <c r="O29" s="42" t="s">
        <v>194</v>
      </c>
      <c r="P29" s="42" t="s">
        <v>262</v>
      </c>
    </row>
    <row r="30" spans="1:16" ht="12.75" customHeight="1" thickBot="1" x14ac:dyDescent="0.25">
      <c r="A30" s="9" t="str">
        <f t="shared" si="0"/>
        <v> BBS 85 </v>
      </c>
      <c r="B30" s="14" t="str">
        <f t="shared" si="1"/>
        <v>I</v>
      </c>
      <c r="C30" s="9">
        <f t="shared" si="2"/>
        <v>47088.286</v>
      </c>
      <c r="D30" s="12" t="str">
        <f t="shared" si="3"/>
        <v>vis</v>
      </c>
      <c r="E30" s="39">
        <f>VLOOKUP(C30,Active!C$21:E$973,3,FALSE)</f>
        <v>717.99921726066407</v>
      </c>
      <c r="F30" s="14" t="s">
        <v>93</v>
      </c>
      <c r="G30" s="12" t="str">
        <f t="shared" si="4"/>
        <v>47088.286</v>
      </c>
      <c r="H30" s="9">
        <f t="shared" si="5"/>
        <v>718</v>
      </c>
      <c r="I30" s="40" t="s">
        <v>263</v>
      </c>
      <c r="J30" s="41" t="s">
        <v>264</v>
      </c>
      <c r="K30" s="40">
        <v>718</v>
      </c>
      <c r="L30" s="40" t="s">
        <v>179</v>
      </c>
      <c r="M30" s="41" t="s">
        <v>99</v>
      </c>
      <c r="N30" s="41"/>
      <c r="O30" s="42" t="s">
        <v>194</v>
      </c>
      <c r="P30" s="42" t="s">
        <v>262</v>
      </c>
    </row>
    <row r="31" spans="1:16" ht="12.75" customHeight="1" thickBot="1" x14ac:dyDescent="0.25">
      <c r="A31" s="9" t="str">
        <f t="shared" si="0"/>
        <v> BBS 89 </v>
      </c>
      <c r="B31" s="14" t="str">
        <f t="shared" si="1"/>
        <v>I</v>
      </c>
      <c r="C31" s="9">
        <f t="shared" si="2"/>
        <v>47412.383000000002</v>
      </c>
      <c r="D31" s="12" t="str">
        <f t="shared" si="3"/>
        <v>vis</v>
      </c>
      <c r="E31" s="39">
        <f>VLOOKUP(C31,Active!C$21:E$973,3,FALSE)</f>
        <v>841.989183200409</v>
      </c>
      <c r="F31" s="14" t="s">
        <v>93</v>
      </c>
      <c r="G31" s="12" t="str">
        <f t="shared" si="4"/>
        <v>47412.383</v>
      </c>
      <c r="H31" s="9">
        <f t="shared" si="5"/>
        <v>842</v>
      </c>
      <c r="I31" s="40" t="s">
        <v>265</v>
      </c>
      <c r="J31" s="41" t="s">
        <v>266</v>
      </c>
      <c r="K31" s="40">
        <v>842</v>
      </c>
      <c r="L31" s="40" t="s">
        <v>267</v>
      </c>
      <c r="M31" s="41" t="s">
        <v>99</v>
      </c>
      <c r="N31" s="41"/>
      <c r="O31" s="42" t="s">
        <v>194</v>
      </c>
      <c r="P31" s="42" t="s">
        <v>268</v>
      </c>
    </row>
    <row r="32" spans="1:16" ht="12.75" customHeight="1" thickBot="1" x14ac:dyDescent="0.25">
      <c r="A32" s="9" t="str">
        <f t="shared" si="0"/>
        <v> BBS 93 </v>
      </c>
      <c r="B32" s="14" t="str">
        <f t="shared" si="1"/>
        <v>I</v>
      </c>
      <c r="C32" s="9">
        <f t="shared" si="2"/>
        <v>47770.525999999998</v>
      </c>
      <c r="D32" s="12" t="str">
        <f t="shared" si="3"/>
        <v>vis</v>
      </c>
      <c r="E32" s="39">
        <f>VLOOKUP(C32,Active!C$21:E$973,3,FALSE)</f>
        <v>979.00414591699518</v>
      </c>
      <c r="F32" s="14" t="s">
        <v>93</v>
      </c>
      <c r="G32" s="12" t="str">
        <f t="shared" si="4"/>
        <v>47770.526</v>
      </c>
      <c r="H32" s="9">
        <f t="shared" si="5"/>
        <v>979</v>
      </c>
      <c r="I32" s="40" t="s">
        <v>269</v>
      </c>
      <c r="J32" s="41" t="s">
        <v>270</v>
      </c>
      <c r="K32" s="40">
        <v>979</v>
      </c>
      <c r="L32" s="40" t="s">
        <v>271</v>
      </c>
      <c r="M32" s="41" t="s">
        <v>99</v>
      </c>
      <c r="N32" s="41"/>
      <c r="O32" s="42" t="s">
        <v>194</v>
      </c>
      <c r="P32" s="42" t="s">
        <v>272</v>
      </c>
    </row>
    <row r="33" spans="1:16" ht="12.75" customHeight="1" thickBot="1" x14ac:dyDescent="0.25">
      <c r="A33" s="9" t="str">
        <f t="shared" si="0"/>
        <v> BBS 96 </v>
      </c>
      <c r="B33" s="14" t="str">
        <f t="shared" si="1"/>
        <v>I</v>
      </c>
      <c r="C33" s="9">
        <f t="shared" si="2"/>
        <v>48123.402000000002</v>
      </c>
      <c r="D33" s="12" t="str">
        <f t="shared" si="3"/>
        <v>vis</v>
      </c>
      <c r="E33" s="39">
        <f>VLOOKUP(C33,Active!C$21:E$973,3,FALSE)</f>
        <v>1114.0041095727947</v>
      </c>
      <c r="F33" s="14" t="s">
        <v>93</v>
      </c>
      <c r="G33" s="12" t="str">
        <f t="shared" si="4"/>
        <v>48123.402</v>
      </c>
      <c r="H33" s="9">
        <f t="shared" si="5"/>
        <v>1114</v>
      </c>
      <c r="I33" s="40" t="s">
        <v>273</v>
      </c>
      <c r="J33" s="41" t="s">
        <v>274</v>
      </c>
      <c r="K33" s="40">
        <v>1114</v>
      </c>
      <c r="L33" s="40" t="s">
        <v>271</v>
      </c>
      <c r="M33" s="41" t="s">
        <v>99</v>
      </c>
      <c r="N33" s="41"/>
      <c r="O33" s="42" t="s">
        <v>205</v>
      </c>
      <c r="P33" s="42" t="s">
        <v>275</v>
      </c>
    </row>
    <row r="34" spans="1:16" ht="12.75" customHeight="1" thickBot="1" x14ac:dyDescent="0.25">
      <c r="A34" s="9" t="str">
        <f t="shared" si="0"/>
        <v> BBS 107 </v>
      </c>
      <c r="B34" s="14" t="str">
        <f t="shared" si="1"/>
        <v>I</v>
      </c>
      <c r="C34" s="9">
        <f t="shared" si="2"/>
        <v>49550.576000000001</v>
      </c>
      <c r="D34" s="12" t="str">
        <f t="shared" si="3"/>
        <v>vis</v>
      </c>
      <c r="E34" s="39">
        <f>VLOOKUP(C34,Active!C$21:E$973,3,FALSE)</f>
        <v>1659.9988446369534</v>
      </c>
      <c r="F34" s="14" t="s">
        <v>93</v>
      </c>
      <c r="G34" s="12" t="str">
        <f t="shared" si="4"/>
        <v>49550.576</v>
      </c>
      <c r="H34" s="9">
        <f t="shared" si="5"/>
        <v>1660</v>
      </c>
      <c r="I34" s="40" t="s">
        <v>276</v>
      </c>
      <c r="J34" s="41" t="s">
        <v>277</v>
      </c>
      <c r="K34" s="40">
        <v>1660</v>
      </c>
      <c r="L34" s="40" t="s">
        <v>95</v>
      </c>
      <c r="M34" s="41" t="s">
        <v>99</v>
      </c>
      <c r="N34" s="41"/>
      <c r="O34" s="42" t="s">
        <v>194</v>
      </c>
      <c r="P34" s="42" t="s">
        <v>278</v>
      </c>
    </row>
    <row r="35" spans="1:16" ht="12.75" customHeight="1" thickBot="1" x14ac:dyDescent="0.25">
      <c r="A35" s="9" t="str">
        <f t="shared" si="0"/>
        <v> BBS 112 </v>
      </c>
      <c r="B35" s="14" t="str">
        <f t="shared" si="1"/>
        <v>I</v>
      </c>
      <c r="C35" s="9">
        <f t="shared" si="2"/>
        <v>50282.472000000002</v>
      </c>
      <c r="D35" s="12" t="str">
        <f t="shared" si="3"/>
        <v>vis</v>
      </c>
      <c r="E35" s="39">
        <f>VLOOKUP(C35,Active!C$21:E$973,3,FALSE)</f>
        <v>1940.0006962783916</v>
      </c>
      <c r="F35" s="14" t="s">
        <v>93</v>
      </c>
      <c r="G35" s="12" t="str">
        <f t="shared" si="4"/>
        <v>50282.472</v>
      </c>
      <c r="H35" s="9">
        <f t="shared" si="5"/>
        <v>1940</v>
      </c>
      <c r="I35" s="40" t="s">
        <v>279</v>
      </c>
      <c r="J35" s="41" t="s">
        <v>280</v>
      </c>
      <c r="K35" s="40">
        <v>1940</v>
      </c>
      <c r="L35" s="40" t="s">
        <v>204</v>
      </c>
      <c r="M35" s="41" t="s">
        <v>99</v>
      </c>
      <c r="N35" s="41"/>
      <c r="O35" s="42" t="s">
        <v>194</v>
      </c>
      <c r="P35" s="42" t="s">
        <v>281</v>
      </c>
    </row>
    <row r="36" spans="1:16" ht="12.75" customHeight="1" thickBot="1" x14ac:dyDescent="0.25">
      <c r="A36" s="9" t="str">
        <f t="shared" si="0"/>
        <v> BBS 113 </v>
      </c>
      <c r="B36" s="14" t="str">
        <f t="shared" si="1"/>
        <v>I</v>
      </c>
      <c r="C36" s="9">
        <f t="shared" si="2"/>
        <v>50337.358999999997</v>
      </c>
      <c r="D36" s="12" t="str">
        <f t="shared" si="3"/>
        <v>vis</v>
      </c>
      <c r="E36" s="39">
        <f>VLOOKUP(C36,Active!C$21:E$973,3,FALSE)</f>
        <v>1960.9988457846634</v>
      </c>
      <c r="F36" s="14" t="s">
        <v>93</v>
      </c>
      <c r="G36" s="12" t="str">
        <f t="shared" si="4"/>
        <v>50337.359</v>
      </c>
      <c r="H36" s="9">
        <f t="shared" si="5"/>
        <v>1961</v>
      </c>
      <c r="I36" s="40" t="s">
        <v>282</v>
      </c>
      <c r="J36" s="41" t="s">
        <v>283</v>
      </c>
      <c r="K36" s="40">
        <v>1961</v>
      </c>
      <c r="L36" s="40" t="s">
        <v>95</v>
      </c>
      <c r="M36" s="41" t="s">
        <v>99</v>
      </c>
      <c r="N36" s="41"/>
      <c r="O36" s="42" t="s">
        <v>194</v>
      </c>
      <c r="P36" s="42" t="s">
        <v>284</v>
      </c>
    </row>
    <row r="37" spans="1:16" ht="12.75" customHeight="1" thickBot="1" x14ac:dyDescent="0.25">
      <c r="A37" s="9" t="str">
        <f t="shared" si="0"/>
        <v> BBS 113 </v>
      </c>
      <c r="B37" s="14" t="str">
        <f t="shared" si="1"/>
        <v>I</v>
      </c>
      <c r="C37" s="9">
        <f t="shared" si="2"/>
        <v>50371.338000000003</v>
      </c>
      <c r="D37" s="12" t="str">
        <f t="shared" si="3"/>
        <v>vis</v>
      </c>
      <c r="E37" s="39">
        <f>VLOOKUP(C37,Active!C$21:E$973,3,FALSE)</f>
        <v>1973.9982103349907</v>
      </c>
      <c r="F37" s="14" t="s">
        <v>93</v>
      </c>
      <c r="G37" s="12" t="str">
        <f t="shared" si="4"/>
        <v>50371.338</v>
      </c>
      <c r="H37" s="9">
        <f t="shared" si="5"/>
        <v>1974</v>
      </c>
      <c r="I37" s="40" t="s">
        <v>285</v>
      </c>
      <c r="J37" s="41" t="s">
        <v>286</v>
      </c>
      <c r="K37" s="40">
        <v>1974</v>
      </c>
      <c r="L37" s="40" t="s">
        <v>217</v>
      </c>
      <c r="M37" s="41" t="s">
        <v>99</v>
      </c>
      <c r="N37" s="41"/>
      <c r="O37" s="42" t="s">
        <v>205</v>
      </c>
      <c r="P37" s="42" t="s">
        <v>284</v>
      </c>
    </row>
    <row r="38" spans="1:16" ht="12.75" customHeight="1" thickBot="1" x14ac:dyDescent="0.25">
      <c r="A38" s="9" t="str">
        <f t="shared" si="0"/>
        <v> BBS 115 </v>
      </c>
      <c r="B38" s="14" t="str">
        <f t="shared" si="1"/>
        <v>I</v>
      </c>
      <c r="C38" s="9">
        <f t="shared" si="2"/>
        <v>50682.385000000002</v>
      </c>
      <c r="D38" s="12" t="str">
        <f t="shared" si="3"/>
        <v>vis</v>
      </c>
      <c r="E38" s="39">
        <f>VLOOKUP(C38,Active!C$21:E$973,3,FALSE)</f>
        <v>2092.9956306618046</v>
      </c>
      <c r="F38" s="14" t="s">
        <v>93</v>
      </c>
      <c r="G38" s="12" t="str">
        <f t="shared" si="4"/>
        <v>50682.385</v>
      </c>
      <c r="H38" s="9">
        <f t="shared" si="5"/>
        <v>2093</v>
      </c>
      <c r="I38" s="40" t="s">
        <v>287</v>
      </c>
      <c r="J38" s="41" t="s">
        <v>288</v>
      </c>
      <c r="K38" s="40">
        <v>2093</v>
      </c>
      <c r="L38" s="40" t="s">
        <v>209</v>
      </c>
      <c r="M38" s="41" t="s">
        <v>99</v>
      </c>
      <c r="N38" s="41"/>
      <c r="O38" s="42" t="s">
        <v>205</v>
      </c>
      <c r="P38" s="42" t="s">
        <v>289</v>
      </c>
    </row>
    <row r="39" spans="1:16" ht="12.75" customHeight="1" thickBot="1" x14ac:dyDescent="0.25">
      <c r="A39" s="9" t="str">
        <f t="shared" si="0"/>
        <v> BBS 116 </v>
      </c>
      <c r="B39" s="14" t="str">
        <f t="shared" si="1"/>
        <v>I</v>
      </c>
      <c r="C39" s="9">
        <f t="shared" si="2"/>
        <v>50716.364999999998</v>
      </c>
      <c r="D39" s="12" t="str">
        <f t="shared" si="3"/>
        <v>vis</v>
      </c>
      <c r="E39" s="39">
        <f>VLOOKUP(C39,Active!C$21:E$973,3,FALSE)</f>
        <v>2105.9953777826731</v>
      </c>
      <c r="F39" s="14" t="s">
        <v>93</v>
      </c>
      <c r="G39" s="12" t="str">
        <f t="shared" si="4"/>
        <v>50716.365</v>
      </c>
      <c r="H39" s="9">
        <f t="shared" si="5"/>
        <v>2106</v>
      </c>
      <c r="I39" s="40" t="s">
        <v>290</v>
      </c>
      <c r="J39" s="41" t="s">
        <v>291</v>
      </c>
      <c r="K39" s="40">
        <v>2106</v>
      </c>
      <c r="L39" s="40" t="s">
        <v>292</v>
      </c>
      <c r="M39" s="41" t="s">
        <v>99</v>
      </c>
      <c r="N39" s="41"/>
      <c r="O39" s="42" t="s">
        <v>194</v>
      </c>
      <c r="P39" s="42" t="s">
        <v>293</v>
      </c>
    </row>
    <row r="40" spans="1:16" ht="12.75" customHeight="1" thickBot="1" x14ac:dyDescent="0.25">
      <c r="A40" s="9" t="str">
        <f t="shared" si="0"/>
        <v> BBS 116 </v>
      </c>
      <c r="B40" s="14" t="str">
        <f t="shared" si="1"/>
        <v>I</v>
      </c>
      <c r="C40" s="9">
        <f t="shared" si="2"/>
        <v>50716.364999999998</v>
      </c>
      <c r="D40" s="12" t="str">
        <f t="shared" si="3"/>
        <v>vis</v>
      </c>
      <c r="E40" s="39">
        <f>VLOOKUP(C40,Active!C$21:E$973,3,FALSE)</f>
        <v>2105.9953777826731</v>
      </c>
      <c r="F40" s="14" t="s">
        <v>93</v>
      </c>
      <c r="G40" s="12" t="str">
        <f t="shared" si="4"/>
        <v>50716.365</v>
      </c>
      <c r="H40" s="9">
        <f t="shared" si="5"/>
        <v>2106</v>
      </c>
      <c r="I40" s="40" t="s">
        <v>290</v>
      </c>
      <c r="J40" s="41" t="s">
        <v>291</v>
      </c>
      <c r="K40" s="40">
        <v>2106</v>
      </c>
      <c r="L40" s="40" t="s">
        <v>292</v>
      </c>
      <c r="M40" s="41" t="s">
        <v>99</v>
      </c>
      <c r="N40" s="41"/>
      <c r="O40" s="42" t="s">
        <v>205</v>
      </c>
      <c r="P40" s="42" t="s">
        <v>293</v>
      </c>
    </row>
    <row r="41" spans="1:16" ht="12.75" customHeight="1" thickBot="1" x14ac:dyDescent="0.25">
      <c r="A41" s="9" t="str">
        <f t="shared" si="0"/>
        <v> BBS 116 </v>
      </c>
      <c r="B41" s="14" t="str">
        <f t="shared" si="1"/>
        <v>I</v>
      </c>
      <c r="C41" s="9">
        <f t="shared" si="2"/>
        <v>50750.341999999997</v>
      </c>
      <c r="D41" s="12" t="str">
        <f t="shared" si="3"/>
        <v>vis</v>
      </c>
      <c r="E41" s="39">
        <f>VLOOKUP(C41,Active!C$21:E$973,3,FALSE)</f>
        <v>2118.9939771919071</v>
      </c>
      <c r="F41" s="14" t="s">
        <v>93</v>
      </c>
      <c r="G41" s="12" t="str">
        <f t="shared" si="4"/>
        <v>50750.342</v>
      </c>
      <c r="H41" s="9">
        <f t="shared" si="5"/>
        <v>2119</v>
      </c>
      <c r="I41" s="40" t="s">
        <v>294</v>
      </c>
      <c r="J41" s="41" t="s">
        <v>295</v>
      </c>
      <c r="K41" s="40">
        <v>2119</v>
      </c>
      <c r="L41" s="40" t="s">
        <v>296</v>
      </c>
      <c r="M41" s="41" t="s">
        <v>99</v>
      </c>
      <c r="N41" s="41"/>
      <c r="O41" s="42" t="s">
        <v>205</v>
      </c>
      <c r="P41" s="42" t="s">
        <v>293</v>
      </c>
    </row>
    <row r="42" spans="1:16" ht="12.75" customHeight="1" thickBot="1" x14ac:dyDescent="0.25">
      <c r="A42" s="9" t="str">
        <f t="shared" si="0"/>
        <v>BAVM 118 </v>
      </c>
      <c r="B42" s="14" t="str">
        <f t="shared" si="1"/>
        <v>I</v>
      </c>
      <c r="C42" s="9">
        <f t="shared" si="2"/>
        <v>50771.249499999998</v>
      </c>
      <c r="D42" s="12" t="str">
        <f t="shared" si="3"/>
        <v>vis</v>
      </c>
      <c r="E42" s="39">
        <f>VLOOKUP(C42,Active!C$21:E$973,3,FALSE)</f>
        <v>2126.9925708625842</v>
      </c>
      <c r="F42" s="14" t="s">
        <v>93</v>
      </c>
      <c r="G42" s="12" t="str">
        <f t="shared" si="4"/>
        <v>50771.2495</v>
      </c>
      <c r="H42" s="9">
        <f t="shared" si="5"/>
        <v>2127</v>
      </c>
      <c r="I42" s="40" t="s">
        <v>297</v>
      </c>
      <c r="J42" s="41" t="s">
        <v>298</v>
      </c>
      <c r="K42" s="40">
        <v>2127</v>
      </c>
      <c r="L42" s="40" t="s">
        <v>299</v>
      </c>
      <c r="M42" s="41" t="s">
        <v>300</v>
      </c>
      <c r="N42" s="41" t="s">
        <v>301</v>
      </c>
      <c r="O42" s="42" t="s">
        <v>302</v>
      </c>
      <c r="P42" s="43" t="s">
        <v>303</v>
      </c>
    </row>
    <row r="43" spans="1:16" ht="12.75" customHeight="1" thickBot="1" x14ac:dyDescent="0.25">
      <c r="A43" s="9" t="str">
        <f t="shared" ref="A43:A72" si="6">P43</f>
        <v> BBS 118 </v>
      </c>
      <c r="B43" s="14" t="str">
        <f t="shared" ref="B43:B72" si="7">IF(H43=INT(H43),"I","II")</f>
        <v>I</v>
      </c>
      <c r="C43" s="9">
        <f t="shared" ref="C43:C72" si="8">1*G43</f>
        <v>51040.502</v>
      </c>
      <c r="D43" s="12" t="str">
        <f t="shared" ref="D43:D72" si="9">VLOOKUP(F43,I$1:J$5,2,FALSE)</f>
        <v>vis</v>
      </c>
      <c r="E43" s="39">
        <f>VLOOKUP(C43,Active!C$21:E$973,3,FALSE)</f>
        <v>2230.0006465442202</v>
      </c>
      <c r="F43" s="14" t="s">
        <v>93</v>
      </c>
      <c r="G43" s="12" t="str">
        <f t="shared" ref="G43:G72" si="10">MID(I43,3,LEN(I43)-3)</f>
        <v>51040.502</v>
      </c>
      <c r="H43" s="9">
        <f t="shared" ref="H43:H72" si="11">1*K43</f>
        <v>2230</v>
      </c>
      <c r="I43" s="40" t="s">
        <v>304</v>
      </c>
      <c r="J43" s="41" t="s">
        <v>305</v>
      </c>
      <c r="K43" s="40">
        <v>2230</v>
      </c>
      <c r="L43" s="40" t="s">
        <v>204</v>
      </c>
      <c r="M43" s="41" t="s">
        <v>99</v>
      </c>
      <c r="N43" s="41"/>
      <c r="O43" s="42" t="s">
        <v>194</v>
      </c>
      <c r="P43" s="42" t="s">
        <v>306</v>
      </c>
    </row>
    <row r="44" spans="1:16" ht="12.75" customHeight="1" thickBot="1" x14ac:dyDescent="0.25">
      <c r="A44" s="9" t="str">
        <f t="shared" si="6"/>
        <v> BBS 119 </v>
      </c>
      <c r="B44" s="14" t="str">
        <f t="shared" si="7"/>
        <v>I</v>
      </c>
      <c r="C44" s="9">
        <f t="shared" si="8"/>
        <v>51129.342799999999</v>
      </c>
      <c r="D44" s="12" t="str">
        <f t="shared" si="9"/>
        <v>vis</v>
      </c>
      <c r="E44" s="39">
        <f>VLOOKUP(C44,Active!C$21:E$973,3,FALSE)</f>
        <v>2263.9885198230827</v>
      </c>
      <c r="F44" s="14" t="s">
        <v>93</v>
      </c>
      <c r="G44" s="12" t="str">
        <f t="shared" si="10"/>
        <v>51129.3428</v>
      </c>
      <c r="H44" s="9">
        <f t="shared" si="11"/>
        <v>2264</v>
      </c>
      <c r="I44" s="40" t="s">
        <v>307</v>
      </c>
      <c r="J44" s="41" t="s">
        <v>308</v>
      </c>
      <c r="K44" s="40">
        <v>2264</v>
      </c>
      <c r="L44" s="40" t="s">
        <v>309</v>
      </c>
      <c r="M44" s="41" t="s">
        <v>300</v>
      </c>
      <c r="N44" s="41" t="s">
        <v>310</v>
      </c>
      <c r="O44" s="42" t="s">
        <v>311</v>
      </c>
      <c r="P44" s="42" t="s">
        <v>312</v>
      </c>
    </row>
    <row r="45" spans="1:16" ht="12.75" customHeight="1" thickBot="1" x14ac:dyDescent="0.25">
      <c r="A45" s="9" t="str">
        <f t="shared" si="6"/>
        <v> BBS 128 </v>
      </c>
      <c r="B45" s="14" t="str">
        <f t="shared" si="7"/>
        <v>I</v>
      </c>
      <c r="C45" s="9">
        <f t="shared" si="8"/>
        <v>52475.48</v>
      </c>
      <c r="D45" s="12" t="str">
        <f t="shared" si="9"/>
        <v>vis</v>
      </c>
      <c r="E45" s="39">
        <f>VLOOKUP(C45,Active!C$21:E$973,3,FALSE)</f>
        <v>2778.9809621419668</v>
      </c>
      <c r="F45" s="14" t="s">
        <v>93</v>
      </c>
      <c r="G45" s="12" t="str">
        <f t="shared" si="10"/>
        <v>52475.48</v>
      </c>
      <c r="H45" s="9">
        <f t="shared" si="11"/>
        <v>2779</v>
      </c>
      <c r="I45" s="40" t="s">
        <v>317</v>
      </c>
      <c r="J45" s="41" t="s">
        <v>318</v>
      </c>
      <c r="K45" s="40">
        <v>2779</v>
      </c>
      <c r="L45" s="40" t="s">
        <v>112</v>
      </c>
      <c r="M45" s="41" t="s">
        <v>99</v>
      </c>
      <c r="N45" s="41"/>
      <c r="O45" s="42" t="s">
        <v>194</v>
      </c>
      <c r="P45" s="42" t="s">
        <v>319</v>
      </c>
    </row>
    <row r="46" spans="1:16" ht="12.75" customHeight="1" thickBot="1" x14ac:dyDescent="0.25">
      <c r="A46" s="9" t="str">
        <f t="shared" si="6"/>
        <v>OEJV 0003 </v>
      </c>
      <c r="B46" s="14" t="str">
        <f t="shared" si="7"/>
        <v>I</v>
      </c>
      <c r="C46" s="9">
        <f t="shared" si="8"/>
        <v>53254.387000000002</v>
      </c>
      <c r="D46" s="12" t="str">
        <f t="shared" si="9"/>
        <v>vis</v>
      </c>
      <c r="E46" s="39">
        <f>VLOOKUP(C46,Active!C$21:E$973,3,FALSE)</f>
        <v>3076.9678376768479</v>
      </c>
      <c r="F46" s="14" t="s">
        <v>93</v>
      </c>
      <c r="G46" s="12" t="str">
        <f t="shared" si="10"/>
        <v>53254.387</v>
      </c>
      <c r="H46" s="9">
        <f t="shared" si="11"/>
        <v>3077</v>
      </c>
      <c r="I46" s="40" t="s">
        <v>320</v>
      </c>
      <c r="J46" s="41" t="s">
        <v>321</v>
      </c>
      <c r="K46" s="40">
        <v>3077</v>
      </c>
      <c r="L46" s="40" t="s">
        <v>322</v>
      </c>
      <c r="M46" s="41" t="s">
        <v>99</v>
      </c>
      <c r="N46" s="41"/>
      <c r="O46" s="42" t="s">
        <v>194</v>
      </c>
      <c r="P46" s="43" t="s">
        <v>323</v>
      </c>
    </row>
    <row r="47" spans="1:16" ht="12.75" customHeight="1" thickBot="1" x14ac:dyDescent="0.25">
      <c r="A47" s="9" t="str">
        <f t="shared" si="6"/>
        <v> CTAD 11 </v>
      </c>
      <c r="B47" s="14" t="str">
        <f t="shared" si="7"/>
        <v>I</v>
      </c>
      <c r="C47" s="9">
        <f t="shared" si="8"/>
        <v>28015.15</v>
      </c>
      <c r="D47" s="12" t="str">
        <f t="shared" si="9"/>
        <v>vis</v>
      </c>
      <c r="E47" s="39">
        <f>VLOOKUP(C47,Active!C$21:E$973,3,FALSE)</f>
        <v>-6578.820818111808</v>
      </c>
      <c r="F47" s="14" t="s">
        <v>93</v>
      </c>
      <c r="G47" s="12" t="str">
        <f t="shared" si="10"/>
        <v>28015.15</v>
      </c>
      <c r="H47" s="9">
        <f t="shared" si="11"/>
        <v>-6579</v>
      </c>
      <c r="I47" s="40" t="s">
        <v>96</v>
      </c>
      <c r="J47" s="41" t="s">
        <v>97</v>
      </c>
      <c r="K47" s="40">
        <v>-6579</v>
      </c>
      <c r="L47" s="40" t="s">
        <v>98</v>
      </c>
      <c r="M47" s="41" t="s">
        <v>99</v>
      </c>
      <c r="N47" s="41"/>
      <c r="O47" s="42" t="s">
        <v>100</v>
      </c>
      <c r="P47" s="42" t="s">
        <v>101</v>
      </c>
    </row>
    <row r="48" spans="1:16" ht="12.75" customHeight="1" thickBot="1" x14ac:dyDescent="0.25">
      <c r="A48" s="9" t="str">
        <f t="shared" si="6"/>
        <v> CTAD 15 </v>
      </c>
      <c r="B48" s="14" t="str">
        <f t="shared" si="7"/>
        <v>I</v>
      </c>
      <c r="C48" s="9">
        <f t="shared" si="8"/>
        <v>28017.15</v>
      </c>
      <c r="D48" s="12" t="str">
        <f t="shared" si="9"/>
        <v>vis</v>
      </c>
      <c r="E48" s="39">
        <f>VLOOKUP(C48,Active!C$21:E$973,3,FALSE)</f>
        <v>-6578.0556770217036</v>
      </c>
      <c r="F48" s="14" t="s">
        <v>93</v>
      </c>
      <c r="G48" s="12" t="str">
        <f t="shared" si="10"/>
        <v>28017.15</v>
      </c>
      <c r="H48" s="9">
        <f t="shared" si="11"/>
        <v>-6578</v>
      </c>
      <c r="I48" s="40" t="s">
        <v>102</v>
      </c>
      <c r="J48" s="41" t="s">
        <v>103</v>
      </c>
      <c r="K48" s="40">
        <v>-6578</v>
      </c>
      <c r="L48" s="40" t="s">
        <v>104</v>
      </c>
      <c r="M48" s="41" t="s">
        <v>99</v>
      </c>
      <c r="N48" s="41"/>
      <c r="O48" s="42" t="s">
        <v>100</v>
      </c>
      <c r="P48" s="42" t="s">
        <v>105</v>
      </c>
    </row>
    <row r="49" spans="1:16" ht="12.75" customHeight="1" thickBot="1" x14ac:dyDescent="0.25">
      <c r="A49" s="9" t="str">
        <f t="shared" si="6"/>
        <v> IODE 4.2.293 </v>
      </c>
      <c r="B49" s="14" t="str">
        <f t="shared" si="7"/>
        <v>I</v>
      </c>
      <c r="C49" s="9">
        <f t="shared" si="8"/>
        <v>28022.432000000001</v>
      </c>
      <c r="D49" s="12" t="str">
        <f t="shared" si="9"/>
        <v>vis</v>
      </c>
      <c r="E49" s="39">
        <f>VLOOKUP(C49,Active!C$21:E$973,3,FALSE)</f>
        <v>-6576.0349394027389</v>
      </c>
      <c r="F49" s="14" t="s">
        <v>93</v>
      </c>
      <c r="G49" s="12" t="str">
        <f t="shared" si="10"/>
        <v>28022.432</v>
      </c>
      <c r="H49" s="9">
        <f t="shared" si="11"/>
        <v>-6576</v>
      </c>
      <c r="I49" s="40" t="s">
        <v>106</v>
      </c>
      <c r="J49" s="41" t="s">
        <v>107</v>
      </c>
      <c r="K49" s="40">
        <v>-6576</v>
      </c>
      <c r="L49" s="40" t="s">
        <v>108</v>
      </c>
      <c r="M49" s="41" t="s">
        <v>99</v>
      </c>
      <c r="N49" s="41"/>
      <c r="O49" s="42" t="s">
        <v>100</v>
      </c>
      <c r="P49" s="42" t="s">
        <v>109</v>
      </c>
    </row>
    <row r="50" spans="1:16" ht="12.75" customHeight="1" thickBot="1" x14ac:dyDescent="0.25">
      <c r="A50" s="9" t="str">
        <f t="shared" si="6"/>
        <v> CTAD 11 </v>
      </c>
      <c r="B50" s="14" t="str">
        <f t="shared" si="7"/>
        <v>I</v>
      </c>
      <c r="C50" s="9">
        <f t="shared" si="8"/>
        <v>28022.47</v>
      </c>
      <c r="D50" s="12" t="str">
        <f t="shared" si="9"/>
        <v>vis</v>
      </c>
      <c r="E50" s="39">
        <f>VLOOKUP(C50,Active!C$21:E$973,3,FALSE)</f>
        <v>-6576.0204017220267</v>
      </c>
      <c r="F50" s="14" t="s">
        <v>93</v>
      </c>
      <c r="G50" s="12" t="str">
        <f t="shared" si="10"/>
        <v>28022.47</v>
      </c>
      <c r="H50" s="9">
        <f t="shared" si="11"/>
        <v>-6576</v>
      </c>
      <c r="I50" s="40" t="s">
        <v>110</v>
      </c>
      <c r="J50" s="41" t="s">
        <v>111</v>
      </c>
      <c r="K50" s="40">
        <v>-6576</v>
      </c>
      <c r="L50" s="40" t="s">
        <v>112</v>
      </c>
      <c r="M50" s="41" t="s">
        <v>99</v>
      </c>
      <c r="N50" s="41"/>
      <c r="O50" s="42" t="s">
        <v>100</v>
      </c>
      <c r="P50" s="42" t="s">
        <v>101</v>
      </c>
    </row>
    <row r="51" spans="1:16" ht="12.75" customHeight="1" thickBot="1" x14ac:dyDescent="0.25">
      <c r="A51" s="9" t="str">
        <f t="shared" si="6"/>
        <v> CTAD 15 </v>
      </c>
      <c r="B51" s="14" t="str">
        <f t="shared" si="7"/>
        <v>I</v>
      </c>
      <c r="C51" s="9">
        <f t="shared" si="8"/>
        <v>28051.16</v>
      </c>
      <c r="D51" s="12" t="str">
        <f t="shared" si="9"/>
        <v>vis</v>
      </c>
      <c r="E51" s="39">
        <f>VLOOKUP(C51,Active!C$21:E$973,3,FALSE)</f>
        <v>-6565.0444527844829</v>
      </c>
      <c r="F51" s="14" t="s">
        <v>93</v>
      </c>
      <c r="G51" s="12" t="str">
        <f t="shared" si="10"/>
        <v>28051.16</v>
      </c>
      <c r="H51" s="9">
        <f t="shared" si="11"/>
        <v>-6565</v>
      </c>
      <c r="I51" s="40" t="s">
        <v>113</v>
      </c>
      <c r="J51" s="41" t="s">
        <v>114</v>
      </c>
      <c r="K51" s="40">
        <v>-6565</v>
      </c>
      <c r="L51" s="40" t="s">
        <v>115</v>
      </c>
      <c r="M51" s="41" t="s">
        <v>99</v>
      </c>
      <c r="N51" s="41"/>
      <c r="O51" s="42" t="s">
        <v>100</v>
      </c>
      <c r="P51" s="42" t="s">
        <v>105</v>
      </c>
    </row>
    <row r="52" spans="1:16" ht="12.75" customHeight="1" thickBot="1" x14ac:dyDescent="0.25">
      <c r="A52" s="9" t="str">
        <f t="shared" si="6"/>
        <v> CTAD 40.1 </v>
      </c>
      <c r="B52" s="14" t="str">
        <f t="shared" si="7"/>
        <v>I</v>
      </c>
      <c r="C52" s="9">
        <f t="shared" si="8"/>
        <v>28788.305</v>
      </c>
      <c r="D52" s="12" t="str">
        <f t="shared" si="9"/>
        <v>vis</v>
      </c>
      <c r="E52" s="39">
        <f>VLOOKUP(C52,Active!C$21:E$973,3,FALSE)</f>
        <v>-6283.0344883520665</v>
      </c>
      <c r="F52" s="14" t="s">
        <v>93</v>
      </c>
      <c r="G52" s="12" t="str">
        <f t="shared" si="10"/>
        <v>28788.305</v>
      </c>
      <c r="H52" s="9">
        <f t="shared" si="11"/>
        <v>-6283</v>
      </c>
      <c r="I52" s="40" t="s">
        <v>116</v>
      </c>
      <c r="J52" s="41" t="s">
        <v>117</v>
      </c>
      <c r="K52" s="40">
        <v>-6283</v>
      </c>
      <c r="L52" s="40" t="s">
        <v>118</v>
      </c>
      <c r="M52" s="41" t="s">
        <v>99</v>
      </c>
      <c r="N52" s="41"/>
      <c r="O52" s="42" t="s">
        <v>119</v>
      </c>
      <c r="P52" s="42" t="s">
        <v>120</v>
      </c>
    </row>
    <row r="53" spans="1:16" ht="12.75" customHeight="1" thickBot="1" x14ac:dyDescent="0.25">
      <c r="A53" s="9" t="str">
        <f t="shared" si="6"/>
        <v> CTAD 40.1 </v>
      </c>
      <c r="B53" s="14" t="str">
        <f t="shared" si="7"/>
        <v>I</v>
      </c>
      <c r="C53" s="9">
        <f t="shared" si="8"/>
        <v>28835.33</v>
      </c>
      <c r="D53" s="12" t="str">
        <f t="shared" si="9"/>
        <v>vis</v>
      </c>
      <c r="E53" s="39">
        <f>VLOOKUP(C53,Active!C$21:E$973,3,FALSE)</f>
        <v>-6265.0441084709919</v>
      </c>
      <c r="F53" s="14" t="s">
        <v>93</v>
      </c>
      <c r="G53" s="12" t="str">
        <f t="shared" si="10"/>
        <v>28835.330</v>
      </c>
      <c r="H53" s="9">
        <f t="shared" si="11"/>
        <v>-6265</v>
      </c>
      <c r="I53" s="40" t="s">
        <v>121</v>
      </c>
      <c r="J53" s="41" t="s">
        <v>122</v>
      </c>
      <c r="K53" s="40">
        <v>-6265</v>
      </c>
      <c r="L53" s="40" t="s">
        <v>123</v>
      </c>
      <c r="M53" s="41" t="s">
        <v>99</v>
      </c>
      <c r="N53" s="41"/>
      <c r="O53" s="42" t="s">
        <v>119</v>
      </c>
      <c r="P53" s="42" t="s">
        <v>120</v>
      </c>
    </row>
    <row r="54" spans="1:16" ht="12.75" customHeight="1" thickBot="1" x14ac:dyDescent="0.25">
      <c r="A54" s="9" t="str">
        <f t="shared" si="6"/>
        <v> CTAD 40.1 </v>
      </c>
      <c r="B54" s="14" t="str">
        <f t="shared" si="7"/>
        <v>I</v>
      </c>
      <c r="C54" s="9">
        <f t="shared" si="8"/>
        <v>28864.105</v>
      </c>
      <c r="D54" s="12" t="str">
        <f t="shared" si="9"/>
        <v>vis</v>
      </c>
      <c r="E54" s="39">
        <f>VLOOKUP(C54,Active!C$21:E$973,3,FALSE)</f>
        <v>-6254.0356410371187</v>
      </c>
      <c r="F54" s="14" t="s">
        <v>93</v>
      </c>
      <c r="G54" s="12" t="str">
        <f t="shared" si="10"/>
        <v>28864.105</v>
      </c>
      <c r="H54" s="9">
        <f t="shared" si="11"/>
        <v>-6254</v>
      </c>
      <c r="I54" s="40" t="s">
        <v>124</v>
      </c>
      <c r="J54" s="41" t="s">
        <v>125</v>
      </c>
      <c r="K54" s="40">
        <v>-6254</v>
      </c>
      <c r="L54" s="40" t="s">
        <v>126</v>
      </c>
      <c r="M54" s="41" t="s">
        <v>99</v>
      </c>
      <c r="N54" s="41"/>
      <c r="O54" s="42" t="s">
        <v>119</v>
      </c>
      <c r="P54" s="42" t="s">
        <v>120</v>
      </c>
    </row>
    <row r="55" spans="1:16" ht="12.75" customHeight="1" thickBot="1" x14ac:dyDescent="0.25">
      <c r="A55" s="9" t="str">
        <f t="shared" si="6"/>
        <v> CTAD 40.1 </v>
      </c>
      <c r="B55" s="14" t="str">
        <f t="shared" si="7"/>
        <v>I</v>
      </c>
      <c r="C55" s="9">
        <f t="shared" si="8"/>
        <v>29133.33</v>
      </c>
      <c r="D55" s="12" t="str">
        <f t="shared" si="9"/>
        <v>vis</v>
      </c>
      <c r="E55" s="39">
        <f>VLOOKUP(C55,Active!C$21:E$973,3,FALSE)</f>
        <v>-6151.0380860454716</v>
      </c>
      <c r="F55" s="14" t="s">
        <v>93</v>
      </c>
      <c r="G55" s="12" t="str">
        <f t="shared" si="10"/>
        <v>29133.330</v>
      </c>
      <c r="H55" s="9">
        <f t="shared" si="11"/>
        <v>-6151</v>
      </c>
      <c r="I55" s="40" t="s">
        <v>127</v>
      </c>
      <c r="J55" s="41" t="s">
        <v>128</v>
      </c>
      <c r="K55" s="40">
        <v>-6151</v>
      </c>
      <c r="L55" s="40" t="s">
        <v>129</v>
      </c>
      <c r="M55" s="41" t="s">
        <v>99</v>
      </c>
      <c r="N55" s="41"/>
      <c r="O55" s="42" t="s">
        <v>119</v>
      </c>
      <c r="P55" s="42" t="s">
        <v>120</v>
      </c>
    </row>
    <row r="56" spans="1:16" ht="12.75" customHeight="1" thickBot="1" x14ac:dyDescent="0.25">
      <c r="A56" s="9" t="str">
        <f t="shared" si="6"/>
        <v> AC 39.4 </v>
      </c>
      <c r="B56" s="14" t="str">
        <f t="shared" si="7"/>
        <v>I</v>
      </c>
      <c r="C56" s="9">
        <f t="shared" si="8"/>
        <v>29133.361000000001</v>
      </c>
      <c r="D56" s="12" t="str">
        <f t="shared" si="9"/>
        <v>vis</v>
      </c>
      <c r="E56" s="39">
        <f>VLOOKUP(C56,Active!C$21:E$973,3,FALSE)</f>
        <v>-6151.0262263585755</v>
      </c>
      <c r="F56" s="14" t="s">
        <v>93</v>
      </c>
      <c r="G56" s="12" t="str">
        <f t="shared" si="10"/>
        <v>29133.361</v>
      </c>
      <c r="H56" s="9">
        <f t="shared" si="11"/>
        <v>-6151</v>
      </c>
      <c r="I56" s="40" t="s">
        <v>130</v>
      </c>
      <c r="J56" s="41" t="s">
        <v>131</v>
      </c>
      <c r="K56" s="40">
        <v>-6151</v>
      </c>
      <c r="L56" s="40" t="s">
        <v>132</v>
      </c>
      <c r="M56" s="41" t="s">
        <v>133</v>
      </c>
      <c r="N56" s="41"/>
      <c r="O56" s="42" t="s">
        <v>134</v>
      </c>
      <c r="P56" s="42" t="s">
        <v>135</v>
      </c>
    </row>
    <row r="57" spans="1:16" ht="12.75" customHeight="1" thickBot="1" x14ac:dyDescent="0.25">
      <c r="A57" s="9" t="str">
        <f t="shared" si="6"/>
        <v> AC 39.4 </v>
      </c>
      <c r="B57" s="14" t="str">
        <f t="shared" si="7"/>
        <v>I</v>
      </c>
      <c r="C57" s="9">
        <f t="shared" si="8"/>
        <v>29167.281999999999</v>
      </c>
      <c r="D57" s="12" t="str">
        <f t="shared" si="9"/>
        <v>vis</v>
      </c>
      <c r="E57" s="39">
        <f>VLOOKUP(C57,Active!C$21:E$973,3,FALSE)</f>
        <v>-6138.0490508998637</v>
      </c>
      <c r="F57" s="14" t="s">
        <v>93</v>
      </c>
      <c r="G57" s="12" t="str">
        <f t="shared" si="10"/>
        <v>29167.282</v>
      </c>
      <c r="H57" s="9">
        <f t="shared" si="11"/>
        <v>-6138</v>
      </c>
      <c r="I57" s="40" t="s">
        <v>136</v>
      </c>
      <c r="J57" s="41" t="s">
        <v>137</v>
      </c>
      <c r="K57" s="40">
        <v>-6138</v>
      </c>
      <c r="L57" s="40" t="s">
        <v>138</v>
      </c>
      <c r="M57" s="41" t="s">
        <v>133</v>
      </c>
      <c r="N57" s="41"/>
      <c r="O57" s="42" t="s">
        <v>134</v>
      </c>
      <c r="P57" s="42" t="s">
        <v>135</v>
      </c>
    </row>
    <row r="58" spans="1:16" ht="12.75" customHeight="1" thickBot="1" x14ac:dyDescent="0.25">
      <c r="A58" s="9" t="str">
        <f t="shared" si="6"/>
        <v> PZ 9.155 </v>
      </c>
      <c r="B58" s="14" t="str">
        <f t="shared" si="7"/>
        <v>I</v>
      </c>
      <c r="C58" s="9">
        <f t="shared" si="8"/>
        <v>29243.119999999999</v>
      </c>
      <c r="D58" s="12" t="str">
        <f t="shared" si="9"/>
        <v>vis</v>
      </c>
      <c r="E58" s="39">
        <f>VLOOKUP(C58,Active!C$21:E$973,3,FALSE)</f>
        <v>-6109.0356659042045</v>
      </c>
      <c r="F58" s="14" t="s">
        <v>93</v>
      </c>
      <c r="G58" s="12" t="str">
        <f t="shared" si="10"/>
        <v>29243.120</v>
      </c>
      <c r="H58" s="9">
        <f t="shared" si="11"/>
        <v>-6109</v>
      </c>
      <c r="I58" s="40" t="s">
        <v>139</v>
      </c>
      <c r="J58" s="41" t="s">
        <v>140</v>
      </c>
      <c r="K58" s="40">
        <v>-6109</v>
      </c>
      <c r="L58" s="40" t="s">
        <v>126</v>
      </c>
      <c r="M58" s="41" t="s">
        <v>99</v>
      </c>
      <c r="N58" s="41"/>
      <c r="O58" s="42" t="s">
        <v>141</v>
      </c>
      <c r="P58" s="42" t="s">
        <v>142</v>
      </c>
    </row>
    <row r="59" spans="1:16" ht="12.75" customHeight="1" thickBot="1" x14ac:dyDescent="0.25">
      <c r="A59" s="9" t="str">
        <f t="shared" si="6"/>
        <v> PZ 9.155 </v>
      </c>
      <c r="B59" s="14" t="str">
        <f t="shared" si="7"/>
        <v>I</v>
      </c>
      <c r="C59" s="9">
        <f t="shared" si="8"/>
        <v>29486.236000000001</v>
      </c>
      <c r="D59" s="12" t="str">
        <f t="shared" si="9"/>
        <v>vis</v>
      </c>
      <c r="E59" s="39">
        <f>VLOOKUP(C59,Active!C$21:E$973,3,FALSE)</f>
        <v>-6016.0266452733222</v>
      </c>
      <c r="F59" s="14" t="s">
        <v>93</v>
      </c>
      <c r="G59" s="12" t="str">
        <f t="shared" si="10"/>
        <v>29486.236</v>
      </c>
      <c r="H59" s="9">
        <f t="shared" si="11"/>
        <v>-6016</v>
      </c>
      <c r="I59" s="40" t="s">
        <v>143</v>
      </c>
      <c r="J59" s="41" t="s">
        <v>144</v>
      </c>
      <c r="K59" s="40">
        <v>-6016</v>
      </c>
      <c r="L59" s="40" t="s">
        <v>145</v>
      </c>
      <c r="M59" s="41" t="s">
        <v>99</v>
      </c>
      <c r="N59" s="41"/>
      <c r="O59" s="42" t="s">
        <v>141</v>
      </c>
      <c r="P59" s="42" t="s">
        <v>142</v>
      </c>
    </row>
    <row r="60" spans="1:16" ht="12.75" customHeight="1" thickBot="1" x14ac:dyDescent="0.25">
      <c r="A60" s="9" t="str">
        <f t="shared" si="6"/>
        <v> PZ 9.155 </v>
      </c>
      <c r="B60" s="14" t="str">
        <f t="shared" si="7"/>
        <v>I</v>
      </c>
      <c r="C60" s="9">
        <f t="shared" si="8"/>
        <v>29525.42</v>
      </c>
      <c r="D60" s="12" t="str">
        <f t="shared" si="9"/>
        <v>vis</v>
      </c>
      <c r="E60" s="39">
        <f>VLOOKUP(C60,Active!C$21:E$973,3,FALSE)</f>
        <v>-6001.0360010360018</v>
      </c>
      <c r="F60" s="14" t="s">
        <v>93</v>
      </c>
      <c r="G60" s="12" t="str">
        <f t="shared" si="10"/>
        <v>29525.420</v>
      </c>
      <c r="H60" s="9">
        <f t="shared" si="11"/>
        <v>-6001</v>
      </c>
      <c r="I60" s="40" t="s">
        <v>146</v>
      </c>
      <c r="J60" s="41" t="s">
        <v>147</v>
      </c>
      <c r="K60" s="40">
        <v>-6001</v>
      </c>
      <c r="L60" s="40" t="s">
        <v>148</v>
      </c>
      <c r="M60" s="41" t="s">
        <v>99</v>
      </c>
      <c r="N60" s="41"/>
      <c r="O60" s="42" t="s">
        <v>141</v>
      </c>
      <c r="P60" s="42" t="s">
        <v>142</v>
      </c>
    </row>
    <row r="61" spans="1:16" ht="12.75" customHeight="1" thickBot="1" x14ac:dyDescent="0.25">
      <c r="A61" s="9" t="str">
        <f t="shared" si="6"/>
        <v> AAC 5.51 </v>
      </c>
      <c r="B61" s="14" t="str">
        <f t="shared" si="7"/>
        <v>I</v>
      </c>
      <c r="C61" s="9">
        <f t="shared" si="8"/>
        <v>34243.591</v>
      </c>
      <c r="D61" s="12" t="str">
        <f t="shared" si="9"/>
        <v>vis</v>
      </c>
      <c r="E61" s="39">
        <f>VLOOKUP(C61,Active!C$21:E$973,3,FALSE)</f>
        <v>-4196.0027499170783</v>
      </c>
      <c r="F61" s="14" t="s">
        <v>93</v>
      </c>
      <c r="G61" s="12" t="str">
        <f t="shared" si="10"/>
        <v>34243.591</v>
      </c>
      <c r="H61" s="9">
        <f t="shared" si="11"/>
        <v>-4196</v>
      </c>
      <c r="I61" s="40" t="s">
        <v>149</v>
      </c>
      <c r="J61" s="41" t="s">
        <v>150</v>
      </c>
      <c r="K61" s="40">
        <v>-4196</v>
      </c>
      <c r="L61" s="40" t="s">
        <v>151</v>
      </c>
      <c r="M61" s="41" t="s">
        <v>99</v>
      </c>
      <c r="N61" s="41"/>
      <c r="O61" s="42" t="s">
        <v>152</v>
      </c>
      <c r="P61" s="42" t="s">
        <v>153</v>
      </c>
    </row>
    <row r="62" spans="1:16" ht="12.75" customHeight="1" thickBot="1" x14ac:dyDescent="0.25">
      <c r="A62" s="9" t="str">
        <f t="shared" si="6"/>
        <v> AAC 5.51 </v>
      </c>
      <c r="B62" s="14" t="str">
        <f t="shared" si="7"/>
        <v>I</v>
      </c>
      <c r="C62" s="9">
        <f t="shared" si="8"/>
        <v>34272.35</v>
      </c>
      <c r="D62" s="12" t="str">
        <f t="shared" si="9"/>
        <v>vis</v>
      </c>
      <c r="E62" s="39">
        <f>VLOOKUP(C62,Active!C$21:E$973,3,FALSE)</f>
        <v>-4185.0004036119262</v>
      </c>
      <c r="F62" s="14" t="s">
        <v>93</v>
      </c>
      <c r="G62" s="12" t="str">
        <f t="shared" si="10"/>
        <v>34272.350</v>
      </c>
      <c r="H62" s="9">
        <f t="shared" si="11"/>
        <v>-4185</v>
      </c>
      <c r="I62" s="40" t="s">
        <v>154</v>
      </c>
      <c r="J62" s="41" t="s">
        <v>155</v>
      </c>
      <c r="K62" s="40">
        <v>-4185</v>
      </c>
      <c r="L62" s="40" t="s">
        <v>156</v>
      </c>
      <c r="M62" s="41" t="s">
        <v>99</v>
      </c>
      <c r="N62" s="41"/>
      <c r="O62" s="42" t="s">
        <v>152</v>
      </c>
      <c r="P62" s="42" t="s">
        <v>153</v>
      </c>
    </row>
    <row r="63" spans="1:16" ht="12.75" customHeight="1" thickBot="1" x14ac:dyDescent="0.25">
      <c r="A63" s="9" t="str">
        <f t="shared" si="6"/>
        <v> AA 9.47 </v>
      </c>
      <c r="B63" s="14" t="str">
        <f t="shared" si="7"/>
        <v>I</v>
      </c>
      <c r="C63" s="9">
        <f t="shared" si="8"/>
        <v>34604.328999999998</v>
      </c>
      <c r="D63" s="12" t="str">
        <f t="shared" si="9"/>
        <v>vis</v>
      </c>
      <c r="E63" s="39">
        <f>VLOOKUP(C63,Active!C$21:E$973,3,FALSE)</f>
        <v>-4057.9950166360813</v>
      </c>
      <c r="F63" s="14" t="s">
        <v>93</v>
      </c>
      <c r="G63" s="12" t="str">
        <f t="shared" si="10"/>
        <v>34604.329</v>
      </c>
      <c r="H63" s="9">
        <f t="shared" si="11"/>
        <v>-4058</v>
      </c>
      <c r="I63" s="40" t="s">
        <v>157</v>
      </c>
      <c r="J63" s="41" t="s">
        <v>158</v>
      </c>
      <c r="K63" s="40">
        <v>-4058</v>
      </c>
      <c r="L63" s="40" t="s">
        <v>159</v>
      </c>
      <c r="M63" s="41" t="s">
        <v>99</v>
      </c>
      <c r="N63" s="41"/>
      <c r="O63" s="42" t="s">
        <v>160</v>
      </c>
      <c r="P63" s="42" t="s">
        <v>161</v>
      </c>
    </row>
    <row r="64" spans="1:16" ht="12.75" customHeight="1" thickBot="1" x14ac:dyDescent="0.25">
      <c r="A64" s="9" t="str">
        <f t="shared" si="6"/>
        <v> AAC 5.192 </v>
      </c>
      <c r="B64" s="14" t="str">
        <f t="shared" si="7"/>
        <v>I</v>
      </c>
      <c r="C64" s="9">
        <f t="shared" si="8"/>
        <v>34664.440999999999</v>
      </c>
      <c r="D64" s="12" t="str">
        <f t="shared" si="9"/>
        <v>vis</v>
      </c>
      <c r="E64" s="39">
        <f>VLOOKUP(C64,Active!C$21:E$973,3,FALSE)</f>
        <v>-4034.9979360319103</v>
      </c>
      <c r="F64" s="14" t="s">
        <v>93</v>
      </c>
      <c r="G64" s="12" t="str">
        <f t="shared" si="10"/>
        <v>34664.441</v>
      </c>
      <c r="H64" s="9">
        <f t="shared" si="11"/>
        <v>-4035</v>
      </c>
      <c r="I64" s="40" t="s">
        <v>162</v>
      </c>
      <c r="J64" s="41" t="s">
        <v>163</v>
      </c>
      <c r="K64" s="40">
        <v>-4035</v>
      </c>
      <c r="L64" s="40" t="s">
        <v>164</v>
      </c>
      <c r="M64" s="41" t="s">
        <v>99</v>
      </c>
      <c r="N64" s="41"/>
      <c r="O64" s="42" t="s">
        <v>152</v>
      </c>
      <c r="P64" s="42" t="s">
        <v>165</v>
      </c>
    </row>
    <row r="65" spans="1:16" ht="12.75" customHeight="1" thickBot="1" x14ac:dyDescent="0.25">
      <c r="A65" s="9" t="str">
        <f t="shared" si="6"/>
        <v> AAC 5.194 </v>
      </c>
      <c r="B65" s="14" t="str">
        <f t="shared" si="7"/>
        <v>I</v>
      </c>
      <c r="C65" s="9">
        <f t="shared" si="8"/>
        <v>34988.561999999998</v>
      </c>
      <c r="D65" s="12" t="str">
        <f t="shared" si="9"/>
        <v>vis</v>
      </c>
      <c r="E65" s="39">
        <f>VLOOKUP(C65,Active!C$21:E$973,3,FALSE)</f>
        <v>-3910.9987883990852</v>
      </c>
      <c r="F65" s="14" t="s">
        <v>93</v>
      </c>
      <c r="G65" s="12" t="str">
        <f t="shared" si="10"/>
        <v>34988.562</v>
      </c>
      <c r="H65" s="9">
        <f t="shared" si="11"/>
        <v>-3911</v>
      </c>
      <c r="I65" s="40" t="s">
        <v>166</v>
      </c>
      <c r="J65" s="41" t="s">
        <v>167</v>
      </c>
      <c r="K65" s="40">
        <v>-3911</v>
      </c>
      <c r="L65" s="40" t="s">
        <v>168</v>
      </c>
      <c r="M65" s="41" t="s">
        <v>99</v>
      </c>
      <c r="N65" s="41"/>
      <c r="O65" s="42" t="s">
        <v>152</v>
      </c>
      <c r="P65" s="42" t="s">
        <v>169</v>
      </c>
    </row>
    <row r="66" spans="1:16" ht="12.75" customHeight="1" thickBot="1" x14ac:dyDescent="0.25">
      <c r="A66" s="9" t="str">
        <f t="shared" si="6"/>
        <v> AA 6.143 </v>
      </c>
      <c r="B66" s="14" t="str">
        <f t="shared" si="7"/>
        <v>I</v>
      </c>
      <c r="C66" s="9">
        <f t="shared" si="8"/>
        <v>35341.440999999999</v>
      </c>
      <c r="D66" s="12" t="str">
        <f t="shared" si="9"/>
        <v>vis</v>
      </c>
      <c r="E66" s="39">
        <f>VLOOKUP(C66,Active!C$21:E$973,3,FALSE)</f>
        <v>-3775.9976770316516</v>
      </c>
      <c r="F66" s="14" t="s">
        <v>93</v>
      </c>
      <c r="G66" s="12" t="str">
        <f t="shared" si="10"/>
        <v>35341.441</v>
      </c>
      <c r="H66" s="9">
        <f t="shared" si="11"/>
        <v>-3776</v>
      </c>
      <c r="I66" s="40" t="s">
        <v>170</v>
      </c>
      <c r="J66" s="41" t="s">
        <v>171</v>
      </c>
      <c r="K66" s="40">
        <v>-3776</v>
      </c>
      <c r="L66" s="40" t="s">
        <v>172</v>
      </c>
      <c r="M66" s="41" t="s">
        <v>99</v>
      </c>
      <c r="N66" s="41"/>
      <c r="O66" s="42" t="s">
        <v>152</v>
      </c>
      <c r="P66" s="42" t="s">
        <v>173</v>
      </c>
    </row>
    <row r="67" spans="1:16" ht="12.75" customHeight="1" thickBot="1" x14ac:dyDescent="0.25">
      <c r="A67" s="9" t="str">
        <f t="shared" si="6"/>
        <v> AC 174.18 </v>
      </c>
      <c r="B67" s="14" t="str">
        <f t="shared" si="7"/>
        <v>I</v>
      </c>
      <c r="C67" s="9">
        <f t="shared" si="8"/>
        <v>35362.343000000001</v>
      </c>
      <c r="D67" s="12" t="str">
        <f t="shared" si="9"/>
        <v>vis</v>
      </c>
      <c r="E67" s="39">
        <f>VLOOKUP(C67,Active!C$21:E$973,3,FALSE)</f>
        <v>-3768.0011874989723</v>
      </c>
      <c r="F67" s="14" t="s">
        <v>93</v>
      </c>
      <c r="G67" s="12" t="str">
        <f t="shared" si="10"/>
        <v>35362.343</v>
      </c>
      <c r="H67" s="9">
        <f t="shared" si="11"/>
        <v>-3768</v>
      </c>
      <c r="I67" s="40" t="s">
        <v>174</v>
      </c>
      <c r="J67" s="41" t="s">
        <v>175</v>
      </c>
      <c r="K67" s="40">
        <v>-3768</v>
      </c>
      <c r="L67" s="40" t="s">
        <v>95</v>
      </c>
      <c r="M67" s="41" t="s">
        <v>99</v>
      </c>
      <c r="N67" s="41"/>
      <c r="O67" s="42" t="s">
        <v>100</v>
      </c>
      <c r="P67" s="42" t="s">
        <v>176</v>
      </c>
    </row>
    <row r="68" spans="1:16" ht="12.75" customHeight="1" thickBot="1" x14ac:dyDescent="0.25">
      <c r="A68" s="9" t="str">
        <f t="shared" si="6"/>
        <v> AA 6.143 </v>
      </c>
      <c r="B68" s="14" t="str">
        <f t="shared" si="7"/>
        <v>I</v>
      </c>
      <c r="C68" s="9">
        <f t="shared" si="8"/>
        <v>35396.324999999997</v>
      </c>
      <c r="D68" s="12" t="str">
        <f t="shared" si="9"/>
        <v>vis</v>
      </c>
      <c r="E68" s="39">
        <f>VLOOKUP(C68,Active!C$21:E$973,3,FALSE)</f>
        <v>-3755.0006752370136</v>
      </c>
      <c r="F68" s="14" t="s">
        <v>93</v>
      </c>
      <c r="G68" s="12" t="str">
        <f t="shared" si="10"/>
        <v>35396.325</v>
      </c>
      <c r="H68" s="9">
        <f t="shared" si="11"/>
        <v>-3755</v>
      </c>
      <c r="I68" s="40" t="s">
        <v>177</v>
      </c>
      <c r="J68" s="41" t="s">
        <v>178</v>
      </c>
      <c r="K68" s="40">
        <v>-3755</v>
      </c>
      <c r="L68" s="40" t="s">
        <v>179</v>
      </c>
      <c r="M68" s="41" t="s">
        <v>99</v>
      </c>
      <c r="N68" s="41"/>
      <c r="O68" s="42" t="s">
        <v>152</v>
      </c>
      <c r="P68" s="42" t="s">
        <v>173</v>
      </c>
    </row>
    <row r="69" spans="1:16" ht="12.75" customHeight="1" thickBot="1" x14ac:dyDescent="0.25">
      <c r="A69" s="9" t="str">
        <f t="shared" si="6"/>
        <v> AA 7.190 </v>
      </c>
      <c r="B69" s="14" t="str">
        <f t="shared" si="7"/>
        <v>I</v>
      </c>
      <c r="C69" s="9">
        <f t="shared" si="8"/>
        <v>35741.358</v>
      </c>
      <c r="D69" s="12" t="str">
        <f t="shared" si="9"/>
        <v>vis</v>
      </c>
      <c r="E69" s="39">
        <f>VLOOKUP(C69,Active!C$21:E$973,3,FALSE)</f>
        <v>-3623.0012123660576</v>
      </c>
      <c r="F69" s="14" t="s">
        <v>93</v>
      </c>
      <c r="G69" s="12" t="str">
        <f t="shared" si="10"/>
        <v>35741.358</v>
      </c>
      <c r="H69" s="9">
        <f t="shared" si="11"/>
        <v>-3623</v>
      </c>
      <c r="I69" s="40" t="s">
        <v>180</v>
      </c>
      <c r="J69" s="41" t="s">
        <v>181</v>
      </c>
      <c r="K69" s="40">
        <v>-3623</v>
      </c>
      <c r="L69" s="40" t="s">
        <v>95</v>
      </c>
      <c r="M69" s="41" t="s">
        <v>99</v>
      </c>
      <c r="N69" s="41"/>
      <c r="O69" s="42" t="s">
        <v>152</v>
      </c>
      <c r="P69" s="42" t="s">
        <v>182</v>
      </c>
    </row>
    <row r="70" spans="1:16" ht="12.75" customHeight="1" thickBot="1" x14ac:dyDescent="0.25">
      <c r="A70" s="9" t="str">
        <f t="shared" si="6"/>
        <v> AA 8.191 </v>
      </c>
      <c r="B70" s="14" t="str">
        <f t="shared" si="7"/>
        <v>I</v>
      </c>
      <c r="C70" s="9">
        <f t="shared" si="8"/>
        <v>36133.428999999996</v>
      </c>
      <c r="D70" s="12" t="str">
        <f t="shared" si="9"/>
        <v>vis</v>
      </c>
      <c r="E70" s="39">
        <f>VLOOKUP(C70,Active!C$21:E$973,3,FALSE)</f>
        <v>-3473.0063961969445</v>
      </c>
      <c r="F70" s="14" t="s">
        <v>93</v>
      </c>
      <c r="G70" s="12" t="str">
        <f t="shared" si="10"/>
        <v>36133.429</v>
      </c>
      <c r="H70" s="9">
        <f t="shared" si="11"/>
        <v>-3473</v>
      </c>
      <c r="I70" s="40" t="s">
        <v>183</v>
      </c>
      <c r="J70" s="41" t="s">
        <v>184</v>
      </c>
      <c r="K70" s="40">
        <v>-3473</v>
      </c>
      <c r="L70" s="40" t="s">
        <v>185</v>
      </c>
      <c r="M70" s="41" t="s">
        <v>99</v>
      </c>
      <c r="N70" s="41"/>
      <c r="O70" s="42" t="s">
        <v>152</v>
      </c>
      <c r="P70" s="42" t="s">
        <v>186</v>
      </c>
    </row>
    <row r="71" spans="1:16" ht="12.75" customHeight="1" thickBot="1" x14ac:dyDescent="0.25">
      <c r="A71" s="9" t="str">
        <f t="shared" si="6"/>
        <v> AA 9.49 </v>
      </c>
      <c r="B71" s="14" t="str">
        <f t="shared" si="7"/>
        <v>I</v>
      </c>
      <c r="C71" s="9">
        <f t="shared" si="8"/>
        <v>36452.290999999997</v>
      </c>
      <c r="D71" s="12" t="str">
        <f t="shared" si="9"/>
        <v>vis</v>
      </c>
      <c r="E71" s="39">
        <f>VLOOKUP(C71,Active!C$21:E$973,3,FALSE)</f>
        <v>-3351.0191870605477</v>
      </c>
      <c r="F71" s="14" t="s">
        <v>93</v>
      </c>
      <c r="G71" s="12" t="str">
        <f t="shared" si="10"/>
        <v>36452.291</v>
      </c>
      <c r="H71" s="9">
        <f t="shared" si="11"/>
        <v>-3351</v>
      </c>
      <c r="I71" s="40" t="s">
        <v>187</v>
      </c>
      <c r="J71" s="41" t="s">
        <v>188</v>
      </c>
      <c r="K71" s="40">
        <v>-3351</v>
      </c>
      <c r="L71" s="40" t="s">
        <v>189</v>
      </c>
      <c r="M71" s="41" t="s">
        <v>99</v>
      </c>
      <c r="N71" s="41"/>
      <c r="O71" s="42" t="s">
        <v>152</v>
      </c>
      <c r="P71" s="42" t="s">
        <v>190</v>
      </c>
    </row>
    <row r="72" spans="1:16" ht="12.75" customHeight="1" thickBot="1" x14ac:dyDescent="0.25">
      <c r="A72" s="9" t="str">
        <f t="shared" si="6"/>
        <v> BBS 121 </v>
      </c>
      <c r="B72" s="14" t="str">
        <f t="shared" si="7"/>
        <v>I</v>
      </c>
      <c r="C72" s="9">
        <f t="shared" si="8"/>
        <v>51393.377</v>
      </c>
      <c r="D72" s="12" t="str">
        <f t="shared" si="9"/>
        <v>vis</v>
      </c>
      <c r="E72" s="39">
        <f>VLOOKUP(C72,Active!C$21:E$973,3,FALSE)</f>
        <v>2365.0002276294736</v>
      </c>
      <c r="F72" s="14" t="s">
        <v>93</v>
      </c>
      <c r="G72" s="12" t="str">
        <f t="shared" si="10"/>
        <v>51393.377</v>
      </c>
      <c r="H72" s="9">
        <f t="shared" si="11"/>
        <v>2365</v>
      </c>
      <c r="I72" s="40" t="s">
        <v>313</v>
      </c>
      <c r="J72" s="41" t="s">
        <v>314</v>
      </c>
      <c r="K72" s="40">
        <v>2365</v>
      </c>
      <c r="L72" s="40" t="s">
        <v>315</v>
      </c>
      <c r="M72" s="41" t="s">
        <v>99</v>
      </c>
      <c r="N72" s="41"/>
      <c r="O72" s="42" t="s">
        <v>194</v>
      </c>
      <c r="P72" s="42" t="s">
        <v>316</v>
      </c>
    </row>
    <row r="73" spans="1:16" x14ac:dyDescent="0.2">
      <c r="B73" s="14"/>
      <c r="F73" s="14"/>
    </row>
    <row r="74" spans="1:16" x14ac:dyDescent="0.2">
      <c r="B74" s="14"/>
      <c r="F74" s="14"/>
    </row>
    <row r="75" spans="1:16" x14ac:dyDescent="0.2">
      <c r="B75" s="14"/>
      <c r="F75" s="14"/>
    </row>
    <row r="76" spans="1:16" x14ac:dyDescent="0.2">
      <c r="B76" s="14"/>
      <c r="F76" s="14"/>
    </row>
    <row r="77" spans="1:16" x14ac:dyDescent="0.2">
      <c r="B77" s="14"/>
      <c r="F77" s="14"/>
    </row>
    <row r="78" spans="1:16" x14ac:dyDescent="0.2">
      <c r="B78" s="14"/>
      <c r="F78" s="14"/>
    </row>
    <row r="79" spans="1:16" x14ac:dyDescent="0.2">
      <c r="B79" s="14"/>
      <c r="F79" s="14"/>
    </row>
    <row r="80" spans="1:16" x14ac:dyDescent="0.2">
      <c r="B80" s="14"/>
      <c r="F80" s="14"/>
    </row>
    <row r="81" spans="2:6" x14ac:dyDescent="0.2">
      <c r="B81" s="14"/>
      <c r="F81" s="14"/>
    </row>
    <row r="82" spans="2:6" x14ac:dyDescent="0.2">
      <c r="B82" s="14"/>
      <c r="F82" s="14"/>
    </row>
    <row r="83" spans="2:6" x14ac:dyDescent="0.2">
      <c r="B83" s="14"/>
      <c r="F83" s="14"/>
    </row>
    <row r="84" spans="2:6" x14ac:dyDescent="0.2">
      <c r="B84" s="14"/>
      <c r="F84" s="14"/>
    </row>
    <row r="85" spans="2:6" x14ac:dyDescent="0.2">
      <c r="B85" s="14"/>
      <c r="F85" s="14"/>
    </row>
    <row r="86" spans="2:6" x14ac:dyDescent="0.2">
      <c r="B86" s="14"/>
      <c r="F86" s="14"/>
    </row>
    <row r="87" spans="2:6" x14ac:dyDescent="0.2">
      <c r="B87" s="14"/>
      <c r="F87" s="14"/>
    </row>
    <row r="88" spans="2:6" x14ac:dyDescent="0.2">
      <c r="B88" s="14"/>
      <c r="F88" s="14"/>
    </row>
    <row r="89" spans="2:6" x14ac:dyDescent="0.2">
      <c r="B89" s="14"/>
      <c r="F89" s="14"/>
    </row>
    <row r="90" spans="2:6" x14ac:dyDescent="0.2">
      <c r="B90" s="14"/>
      <c r="F90" s="14"/>
    </row>
    <row r="91" spans="2:6" x14ac:dyDescent="0.2">
      <c r="B91" s="14"/>
      <c r="F91" s="14"/>
    </row>
    <row r="92" spans="2:6" x14ac:dyDescent="0.2">
      <c r="B92" s="14"/>
      <c r="F92" s="14"/>
    </row>
    <row r="93" spans="2:6" x14ac:dyDescent="0.2">
      <c r="B93" s="14"/>
      <c r="F93" s="14"/>
    </row>
    <row r="94" spans="2:6" x14ac:dyDescent="0.2">
      <c r="B94" s="14"/>
      <c r="F94" s="14"/>
    </row>
    <row r="95" spans="2:6" x14ac:dyDescent="0.2">
      <c r="B95" s="14"/>
      <c r="F95" s="14"/>
    </row>
    <row r="96" spans="2:6" x14ac:dyDescent="0.2">
      <c r="B96" s="14"/>
      <c r="F96" s="14"/>
    </row>
    <row r="97" spans="2:6" x14ac:dyDescent="0.2">
      <c r="B97" s="14"/>
      <c r="F97" s="14"/>
    </row>
    <row r="98" spans="2:6" x14ac:dyDescent="0.2">
      <c r="B98" s="14"/>
      <c r="F98" s="14"/>
    </row>
    <row r="99" spans="2:6" x14ac:dyDescent="0.2">
      <c r="B99" s="14"/>
      <c r="F99" s="14"/>
    </row>
    <row r="100" spans="2:6" x14ac:dyDescent="0.2">
      <c r="B100" s="14"/>
      <c r="F100" s="14"/>
    </row>
    <row r="101" spans="2:6" x14ac:dyDescent="0.2">
      <c r="B101" s="14"/>
      <c r="F101" s="14"/>
    </row>
    <row r="102" spans="2:6" x14ac:dyDescent="0.2">
      <c r="B102" s="14"/>
      <c r="F102" s="14"/>
    </row>
    <row r="103" spans="2:6" x14ac:dyDescent="0.2">
      <c r="B103" s="14"/>
      <c r="F103" s="14"/>
    </row>
    <row r="104" spans="2:6" x14ac:dyDescent="0.2">
      <c r="B104" s="14"/>
      <c r="F104" s="14"/>
    </row>
    <row r="105" spans="2:6" x14ac:dyDescent="0.2">
      <c r="B105" s="14"/>
      <c r="F105" s="14"/>
    </row>
    <row r="106" spans="2:6" x14ac:dyDescent="0.2">
      <c r="B106" s="14"/>
      <c r="F106" s="14"/>
    </row>
    <row r="107" spans="2:6" x14ac:dyDescent="0.2">
      <c r="B107" s="14"/>
      <c r="F107" s="14"/>
    </row>
    <row r="108" spans="2:6" x14ac:dyDescent="0.2">
      <c r="B108" s="14"/>
      <c r="F108" s="14"/>
    </row>
    <row r="109" spans="2:6" x14ac:dyDescent="0.2">
      <c r="B109" s="14"/>
      <c r="F109" s="14"/>
    </row>
    <row r="110" spans="2:6" x14ac:dyDescent="0.2">
      <c r="B110" s="14"/>
      <c r="F110" s="14"/>
    </row>
    <row r="111" spans="2:6" x14ac:dyDescent="0.2">
      <c r="B111" s="14"/>
      <c r="F111" s="14"/>
    </row>
    <row r="112" spans="2:6" x14ac:dyDescent="0.2">
      <c r="B112" s="14"/>
      <c r="F112" s="14"/>
    </row>
    <row r="113" spans="2:6" x14ac:dyDescent="0.2">
      <c r="B113" s="14"/>
      <c r="F113" s="14"/>
    </row>
    <row r="114" spans="2:6" x14ac:dyDescent="0.2">
      <c r="B114" s="14"/>
      <c r="F114" s="14"/>
    </row>
    <row r="115" spans="2:6" x14ac:dyDescent="0.2">
      <c r="B115" s="14"/>
      <c r="F115" s="14"/>
    </row>
    <row r="116" spans="2:6" x14ac:dyDescent="0.2">
      <c r="B116" s="14"/>
      <c r="F116" s="14"/>
    </row>
    <row r="117" spans="2:6" x14ac:dyDescent="0.2">
      <c r="B117" s="14"/>
      <c r="F117" s="14"/>
    </row>
    <row r="118" spans="2:6" x14ac:dyDescent="0.2">
      <c r="B118" s="14"/>
      <c r="F118" s="14"/>
    </row>
    <row r="119" spans="2:6" x14ac:dyDescent="0.2">
      <c r="B119" s="14"/>
      <c r="F119" s="14"/>
    </row>
    <row r="120" spans="2:6" x14ac:dyDescent="0.2">
      <c r="B120" s="14"/>
      <c r="F120" s="14"/>
    </row>
    <row r="121" spans="2:6" x14ac:dyDescent="0.2">
      <c r="B121" s="14"/>
      <c r="F121" s="14"/>
    </row>
    <row r="122" spans="2:6" x14ac:dyDescent="0.2">
      <c r="B122" s="14"/>
      <c r="F122" s="14"/>
    </row>
    <row r="123" spans="2:6" x14ac:dyDescent="0.2">
      <c r="B123" s="14"/>
      <c r="F123" s="14"/>
    </row>
    <row r="124" spans="2:6" x14ac:dyDescent="0.2">
      <c r="B124" s="14"/>
      <c r="F124" s="14"/>
    </row>
    <row r="125" spans="2:6" x14ac:dyDescent="0.2">
      <c r="B125" s="14"/>
      <c r="F125" s="14"/>
    </row>
    <row r="126" spans="2:6" x14ac:dyDescent="0.2">
      <c r="B126" s="14"/>
      <c r="F126" s="14"/>
    </row>
    <row r="127" spans="2:6" x14ac:dyDescent="0.2">
      <c r="B127" s="14"/>
      <c r="F127" s="14"/>
    </row>
    <row r="128" spans="2:6" x14ac:dyDescent="0.2">
      <c r="B128" s="14"/>
      <c r="F128" s="14"/>
    </row>
    <row r="129" spans="2:6" x14ac:dyDescent="0.2">
      <c r="B129" s="14"/>
      <c r="F129" s="14"/>
    </row>
    <row r="130" spans="2:6" x14ac:dyDescent="0.2">
      <c r="B130" s="14"/>
      <c r="F130" s="14"/>
    </row>
    <row r="131" spans="2:6" x14ac:dyDescent="0.2">
      <c r="B131" s="14"/>
      <c r="F131" s="14"/>
    </row>
    <row r="132" spans="2:6" x14ac:dyDescent="0.2">
      <c r="B132" s="14"/>
      <c r="F132" s="14"/>
    </row>
    <row r="133" spans="2:6" x14ac:dyDescent="0.2">
      <c r="B133" s="14"/>
      <c r="F133" s="14"/>
    </row>
    <row r="134" spans="2:6" x14ac:dyDescent="0.2">
      <c r="B134" s="14"/>
      <c r="F134" s="14"/>
    </row>
    <row r="135" spans="2:6" x14ac:dyDescent="0.2">
      <c r="B135" s="14"/>
      <c r="F135" s="14"/>
    </row>
    <row r="136" spans="2:6" x14ac:dyDescent="0.2">
      <c r="B136" s="14"/>
      <c r="F136" s="14"/>
    </row>
    <row r="137" spans="2:6" x14ac:dyDescent="0.2">
      <c r="B137" s="14"/>
      <c r="F137" s="14"/>
    </row>
    <row r="138" spans="2:6" x14ac:dyDescent="0.2">
      <c r="B138" s="14"/>
      <c r="F138" s="14"/>
    </row>
    <row r="139" spans="2:6" x14ac:dyDescent="0.2">
      <c r="B139" s="14"/>
      <c r="F139" s="14"/>
    </row>
    <row r="140" spans="2:6" x14ac:dyDescent="0.2">
      <c r="B140" s="14"/>
      <c r="F140" s="14"/>
    </row>
    <row r="141" spans="2:6" x14ac:dyDescent="0.2">
      <c r="B141" s="14"/>
      <c r="F141" s="14"/>
    </row>
    <row r="142" spans="2:6" x14ac:dyDescent="0.2">
      <c r="B142" s="14"/>
      <c r="F142" s="14"/>
    </row>
    <row r="143" spans="2:6" x14ac:dyDescent="0.2">
      <c r="B143" s="14"/>
      <c r="F143" s="14"/>
    </row>
    <row r="144" spans="2:6" x14ac:dyDescent="0.2">
      <c r="B144" s="14"/>
      <c r="F144" s="14"/>
    </row>
    <row r="145" spans="2:6" x14ac:dyDescent="0.2">
      <c r="B145" s="14"/>
      <c r="F145" s="14"/>
    </row>
    <row r="146" spans="2:6" x14ac:dyDescent="0.2">
      <c r="B146" s="14"/>
      <c r="F146" s="14"/>
    </row>
    <row r="147" spans="2:6" x14ac:dyDescent="0.2">
      <c r="B147" s="14"/>
      <c r="F147" s="14"/>
    </row>
    <row r="148" spans="2:6" x14ac:dyDescent="0.2">
      <c r="B148" s="14"/>
      <c r="F148" s="14"/>
    </row>
    <row r="149" spans="2:6" x14ac:dyDescent="0.2">
      <c r="B149" s="14"/>
      <c r="F149" s="14"/>
    </row>
    <row r="150" spans="2:6" x14ac:dyDescent="0.2">
      <c r="B150" s="14"/>
      <c r="F150" s="14"/>
    </row>
    <row r="151" spans="2:6" x14ac:dyDescent="0.2">
      <c r="B151" s="14"/>
      <c r="F151" s="14"/>
    </row>
    <row r="152" spans="2:6" x14ac:dyDescent="0.2">
      <c r="B152" s="14"/>
      <c r="F152" s="14"/>
    </row>
    <row r="153" spans="2:6" x14ac:dyDescent="0.2">
      <c r="B153" s="14"/>
      <c r="F153" s="14"/>
    </row>
    <row r="154" spans="2:6" x14ac:dyDescent="0.2">
      <c r="B154" s="14"/>
      <c r="F154" s="14"/>
    </row>
    <row r="155" spans="2:6" x14ac:dyDescent="0.2">
      <c r="B155" s="14"/>
      <c r="F155" s="14"/>
    </row>
    <row r="156" spans="2:6" x14ac:dyDescent="0.2">
      <c r="B156" s="14"/>
      <c r="F156" s="14"/>
    </row>
    <row r="157" spans="2:6" x14ac:dyDescent="0.2">
      <c r="B157" s="14"/>
      <c r="F157" s="14"/>
    </row>
    <row r="158" spans="2:6" x14ac:dyDescent="0.2">
      <c r="B158" s="14"/>
      <c r="F158" s="14"/>
    </row>
    <row r="159" spans="2:6" x14ac:dyDescent="0.2">
      <c r="B159" s="14"/>
      <c r="F159" s="14"/>
    </row>
    <row r="160" spans="2:6" x14ac:dyDescent="0.2">
      <c r="B160" s="14"/>
      <c r="F160" s="14"/>
    </row>
    <row r="161" spans="2:6" x14ac:dyDescent="0.2">
      <c r="B161" s="14"/>
      <c r="F161" s="14"/>
    </row>
    <row r="162" spans="2:6" x14ac:dyDescent="0.2">
      <c r="B162" s="14"/>
      <c r="F162" s="14"/>
    </row>
    <row r="163" spans="2:6" x14ac:dyDescent="0.2">
      <c r="B163" s="14"/>
      <c r="F163" s="14"/>
    </row>
    <row r="164" spans="2:6" x14ac:dyDescent="0.2">
      <c r="B164" s="14"/>
      <c r="F164" s="14"/>
    </row>
    <row r="165" spans="2:6" x14ac:dyDescent="0.2">
      <c r="B165" s="14"/>
      <c r="F165" s="14"/>
    </row>
    <row r="166" spans="2:6" x14ac:dyDescent="0.2">
      <c r="B166" s="14"/>
      <c r="F166" s="14"/>
    </row>
    <row r="167" spans="2:6" x14ac:dyDescent="0.2">
      <c r="B167" s="14"/>
      <c r="F167" s="14"/>
    </row>
    <row r="168" spans="2:6" x14ac:dyDescent="0.2">
      <c r="B168" s="14"/>
      <c r="F168" s="14"/>
    </row>
    <row r="169" spans="2:6" x14ac:dyDescent="0.2">
      <c r="B169" s="14"/>
      <c r="F169" s="14"/>
    </row>
    <row r="170" spans="2:6" x14ac:dyDescent="0.2">
      <c r="B170" s="14"/>
      <c r="F170" s="14"/>
    </row>
    <row r="171" spans="2:6" x14ac:dyDescent="0.2">
      <c r="B171" s="14"/>
      <c r="F171" s="14"/>
    </row>
    <row r="172" spans="2:6" x14ac:dyDescent="0.2">
      <c r="B172" s="14"/>
      <c r="F172" s="14"/>
    </row>
    <row r="173" spans="2:6" x14ac:dyDescent="0.2">
      <c r="B173" s="14"/>
      <c r="F173" s="14"/>
    </row>
    <row r="174" spans="2:6" x14ac:dyDescent="0.2">
      <c r="B174" s="14"/>
      <c r="F174" s="14"/>
    </row>
    <row r="175" spans="2:6" x14ac:dyDescent="0.2">
      <c r="B175" s="14"/>
      <c r="F175" s="14"/>
    </row>
    <row r="176" spans="2:6" x14ac:dyDescent="0.2">
      <c r="B176" s="14"/>
      <c r="F176" s="14"/>
    </row>
    <row r="177" spans="2:6" x14ac:dyDescent="0.2">
      <c r="B177" s="14"/>
      <c r="F177" s="14"/>
    </row>
    <row r="178" spans="2:6" x14ac:dyDescent="0.2">
      <c r="B178" s="14"/>
      <c r="F178" s="14"/>
    </row>
    <row r="179" spans="2:6" x14ac:dyDescent="0.2">
      <c r="B179" s="14"/>
      <c r="F179" s="14"/>
    </row>
    <row r="180" spans="2:6" x14ac:dyDescent="0.2">
      <c r="B180" s="14"/>
      <c r="F180" s="14"/>
    </row>
    <row r="181" spans="2:6" x14ac:dyDescent="0.2">
      <c r="B181" s="14"/>
      <c r="F181" s="14"/>
    </row>
    <row r="182" spans="2:6" x14ac:dyDescent="0.2">
      <c r="B182" s="14"/>
      <c r="F182" s="14"/>
    </row>
    <row r="183" spans="2:6" x14ac:dyDescent="0.2">
      <c r="B183" s="14"/>
      <c r="F183" s="14"/>
    </row>
    <row r="184" spans="2:6" x14ac:dyDescent="0.2">
      <c r="B184" s="14"/>
      <c r="F184" s="14"/>
    </row>
    <row r="185" spans="2:6" x14ac:dyDescent="0.2">
      <c r="B185" s="14"/>
      <c r="F185" s="14"/>
    </row>
    <row r="186" spans="2:6" x14ac:dyDescent="0.2">
      <c r="B186" s="14"/>
      <c r="F186" s="14"/>
    </row>
    <row r="187" spans="2:6" x14ac:dyDescent="0.2">
      <c r="B187" s="14"/>
      <c r="F187" s="14"/>
    </row>
    <row r="188" spans="2:6" x14ac:dyDescent="0.2">
      <c r="B188" s="14"/>
      <c r="F188" s="14"/>
    </row>
    <row r="189" spans="2:6" x14ac:dyDescent="0.2">
      <c r="B189" s="14"/>
      <c r="F189" s="14"/>
    </row>
    <row r="190" spans="2:6" x14ac:dyDescent="0.2">
      <c r="B190" s="14"/>
      <c r="F190" s="14"/>
    </row>
    <row r="191" spans="2:6" x14ac:dyDescent="0.2">
      <c r="B191" s="14"/>
      <c r="F191" s="14"/>
    </row>
    <row r="192" spans="2:6" x14ac:dyDescent="0.2">
      <c r="B192" s="14"/>
      <c r="F192" s="14"/>
    </row>
    <row r="193" spans="2:6" x14ac:dyDescent="0.2">
      <c r="B193" s="14"/>
      <c r="F193" s="14"/>
    </row>
    <row r="194" spans="2:6" x14ac:dyDescent="0.2">
      <c r="B194" s="14"/>
      <c r="F194" s="14"/>
    </row>
    <row r="195" spans="2:6" x14ac:dyDescent="0.2">
      <c r="B195" s="14"/>
      <c r="F195" s="14"/>
    </row>
    <row r="196" spans="2:6" x14ac:dyDescent="0.2">
      <c r="B196" s="14"/>
      <c r="F196" s="14"/>
    </row>
    <row r="197" spans="2:6" x14ac:dyDescent="0.2">
      <c r="B197" s="14"/>
      <c r="F197" s="14"/>
    </row>
    <row r="198" spans="2:6" x14ac:dyDescent="0.2">
      <c r="B198" s="14"/>
      <c r="F198" s="14"/>
    </row>
    <row r="199" spans="2:6" x14ac:dyDescent="0.2">
      <c r="B199" s="14"/>
      <c r="F199" s="14"/>
    </row>
    <row r="200" spans="2:6" x14ac:dyDescent="0.2">
      <c r="B200" s="14"/>
      <c r="F200" s="14"/>
    </row>
    <row r="201" spans="2:6" x14ac:dyDescent="0.2">
      <c r="B201" s="14"/>
      <c r="F201" s="14"/>
    </row>
    <row r="202" spans="2:6" x14ac:dyDescent="0.2">
      <c r="B202" s="14"/>
      <c r="F202" s="14"/>
    </row>
    <row r="203" spans="2:6" x14ac:dyDescent="0.2">
      <c r="B203" s="14"/>
      <c r="F203" s="14"/>
    </row>
    <row r="204" spans="2:6" x14ac:dyDescent="0.2">
      <c r="B204" s="14"/>
      <c r="F204" s="14"/>
    </row>
    <row r="205" spans="2:6" x14ac:dyDescent="0.2">
      <c r="B205" s="14"/>
      <c r="F205" s="14"/>
    </row>
    <row r="206" spans="2:6" x14ac:dyDescent="0.2">
      <c r="B206" s="14"/>
      <c r="F206" s="14"/>
    </row>
    <row r="207" spans="2:6" x14ac:dyDescent="0.2">
      <c r="B207" s="14"/>
      <c r="F207" s="14"/>
    </row>
    <row r="208" spans="2:6" x14ac:dyDescent="0.2">
      <c r="B208" s="14"/>
      <c r="F208" s="14"/>
    </row>
    <row r="209" spans="2:6" x14ac:dyDescent="0.2">
      <c r="B209" s="14"/>
      <c r="F209" s="14"/>
    </row>
    <row r="210" spans="2:6" x14ac:dyDescent="0.2">
      <c r="B210" s="14"/>
      <c r="F210" s="14"/>
    </row>
    <row r="211" spans="2:6" x14ac:dyDescent="0.2">
      <c r="B211" s="14"/>
      <c r="F211" s="14"/>
    </row>
    <row r="212" spans="2:6" x14ac:dyDescent="0.2">
      <c r="B212" s="14"/>
      <c r="F212" s="14"/>
    </row>
    <row r="213" spans="2:6" x14ac:dyDescent="0.2">
      <c r="B213" s="14"/>
      <c r="F213" s="14"/>
    </row>
    <row r="214" spans="2:6" x14ac:dyDescent="0.2">
      <c r="B214" s="14"/>
      <c r="F214" s="14"/>
    </row>
    <row r="215" spans="2:6" x14ac:dyDescent="0.2">
      <c r="B215" s="14"/>
      <c r="F215" s="14"/>
    </row>
    <row r="216" spans="2:6" x14ac:dyDescent="0.2">
      <c r="B216" s="14"/>
      <c r="F216" s="14"/>
    </row>
    <row r="217" spans="2:6" x14ac:dyDescent="0.2">
      <c r="B217" s="14"/>
      <c r="F217" s="14"/>
    </row>
    <row r="218" spans="2:6" x14ac:dyDescent="0.2">
      <c r="B218" s="14"/>
      <c r="F218" s="14"/>
    </row>
    <row r="219" spans="2:6" x14ac:dyDescent="0.2">
      <c r="B219" s="14"/>
      <c r="F219" s="14"/>
    </row>
    <row r="220" spans="2:6" x14ac:dyDescent="0.2">
      <c r="B220" s="14"/>
      <c r="F220" s="14"/>
    </row>
    <row r="221" spans="2:6" x14ac:dyDescent="0.2">
      <c r="B221" s="14"/>
      <c r="F221" s="14"/>
    </row>
    <row r="222" spans="2:6" x14ac:dyDescent="0.2">
      <c r="B222" s="14"/>
      <c r="F222" s="14"/>
    </row>
    <row r="223" spans="2:6" x14ac:dyDescent="0.2">
      <c r="B223" s="14"/>
      <c r="F223" s="14"/>
    </row>
    <row r="224" spans="2:6" x14ac:dyDescent="0.2">
      <c r="B224" s="14"/>
      <c r="F224" s="14"/>
    </row>
    <row r="225" spans="2:6" x14ac:dyDescent="0.2">
      <c r="B225" s="14"/>
      <c r="F225" s="14"/>
    </row>
    <row r="226" spans="2:6" x14ac:dyDescent="0.2">
      <c r="B226" s="14"/>
      <c r="F226" s="14"/>
    </row>
    <row r="227" spans="2:6" x14ac:dyDescent="0.2">
      <c r="B227" s="14"/>
      <c r="F227" s="14"/>
    </row>
    <row r="228" spans="2:6" x14ac:dyDescent="0.2">
      <c r="B228" s="14"/>
      <c r="F228" s="14"/>
    </row>
    <row r="229" spans="2:6" x14ac:dyDescent="0.2">
      <c r="B229" s="14"/>
      <c r="F229" s="14"/>
    </row>
    <row r="230" spans="2:6" x14ac:dyDescent="0.2">
      <c r="B230" s="14"/>
      <c r="F230" s="14"/>
    </row>
    <row r="231" spans="2:6" x14ac:dyDescent="0.2">
      <c r="B231" s="14"/>
      <c r="F231" s="14"/>
    </row>
    <row r="232" spans="2:6" x14ac:dyDescent="0.2">
      <c r="B232" s="14"/>
      <c r="F232" s="14"/>
    </row>
    <row r="233" spans="2:6" x14ac:dyDescent="0.2">
      <c r="B233" s="14"/>
      <c r="F233" s="14"/>
    </row>
    <row r="234" spans="2:6" x14ac:dyDescent="0.2">
      <c r="B234" s="14"/>
      <c r="F234" s="14"/>
    </row>
    <row r="235" spans="2:6" x14ac:dyDescent="0.2">
      <c r="B235" s="14"/>
      <c r="F235" s="14"/>
    </row>
    <row r="236" spans="2:6" x14ac:dyDescent="0.2">
      <c r="B236" s="14"/>
      <c r="F236" s="14"/>
    </row>
    <row r="237" spans="2:6" x14ac:dyDescent="0.2">
      <c r="B237" s="14"/>
      <c r="F237" s="14"/>
    </row>
    <row r="238" spans="2:6" x14ac:dyDescent="0.2">
      <c r="B238" s="14"/>
      <c r="F238" s="14"/>
    </row>
    <row r="239" spans="2:6" x14ac:dyDescent="0.2">
      <c r="B239" s="14"/>
      <c r="F239" s="14"/>
    </row>
    <row r="240" spans="2:6" x14ac:dyDescent="0.2">
      <c r="B240" s="14"/>
      <c r="F240" s="14"/>
    </row>
    <row r="241" spans="2:6" x14ac:dyDescent="0.2">
      <c r="B241" s="14"/>
      <c r="F241" s="14"/>
    </row>
    <row r="242" spans="2:6" x14ac:dyDescent="0.2">
      <c r="B242" s="14"/>
      <c r="F242" s="14"/>
    </row>
    <row r="243" spans="2:6" x14ac:dyDescent="0.2">
      <c r="B243" s="14"/>
      <c r="F243" s="14"/>
    </row>
    <row r="244" spans="2:6" x14ac:dyDescent="0.2">
      <c r="B244" s="14"/>
      <c r="F244" s="14"/>
    </row>
    <row r="245" spans="2:6" x14ac:dyDescent="0.2">
      <c r="B245" s="14"/>
      <c r="F245" s="14"/>
    </row>
    <row r="246" spans="2:6" x14ac:dyDescent="0.2">
      <c r="B246" s="14"/>
      <c r="F246" s="14"/>
    </row>
    <row r="247" spans="2:6" x14ac:dyDescent="0.2">
      <c r="B247" s="14"/>
      <c r="F247" s="14"/>
    </row>
    <row r="248" spans="2:6" x14ac:dyDescent="0.2">
      <c r="B248" s="14"/>
      <c r="F248" s="14"/>
    </row>
    <row r="249" spans="2:6" x14ac:dyDescent="0.2">
      <c r="B249" s="14"/>
      <c r="F249" s="14"/>
    </row>
    <row r="250" spans="2:6" x14ac:dyDescent="0.2">
      <c r="B250" s="14"/>
      <c r="F250" s="14"/>
    </row>
    <row r="251" spans="2:6" x14ac:dyDescent="0.2">
      <c r="B251" s="14"/>
      <c r="F251" s="14"/>
    </row>
    <row r="252" spans="2:6" x14ac:dyDescent="0.2">
      <c r="B252" s="14"/>
      <c r="F252" s="14"/>
    </row>
    <row r="253" spans="2:6" x14ac:dyDescent="0.2">
      <c r="B253" s="14"/>
      <c r="F253" s="14"/>
    </row>
    <row r="254" spans="2:6" x14ac:dyDescent="0.2">
      <c r="B254" s="14"/>
      <c r="F254" s="14"/>
    </row>
    <row r="255" spans="2:6" x14ac:dyDescent="0.2">
      <c r="B255" s="14"/>
      <c r="F255" s="14"/>
    </row>
    <row r="256" spans="2:6" x14ac:dyDescent="0.2">
      <c r="B256" s="14"/>
      <c r="F256" s="14"/>
    </row>
    <row r="257" spans="2:6" x14ac:dyDescent="0.2">
      <c r="B257" s="14"/>
      <c r="F257" s="14"/>
    </row>
    <row r="258" spans="2:6" x14ac:dyDescent="0.2">
      <c r="B258" s="14"/>
      <c r="F258" s="14"/>
    </row>
    <row r="259" spans="2:6" x14ac:dyDescent="0.2">
      <c r="B259" s="14"/>
      <c r="F259" s="14"/>
    </row>
    <row r="260" spans="2:6" x14ac:dyDescent="0.2">
      <c r="B260" s="14"/>
      <c r="F260" s="14"/>
    </row>
    <row r="261" spans="2:6" x14ac:dyDescent="0.2">
      <c r="B261" s="14"/>
      <c r="F261" s="14"/>
    </row>
    <row r="262" spans="2:6" x14ac:dyDescent="0.2">
      <c r="B262" s="14"/>
      <c r="F262" s="14"/>
    </row>
    <row r="263" spans="2:6" x14ac:dyDescent="0.2">
      <c r="B263" s="14"/>
      <c r="F263" s="14"/>
    </row>
    <row r="264" spans="2:6" x14ac:dyDescent="0.2">
      <c r="B264" s="14"/>
      <c r="F264" s="14"/>
    </row>
    <row r="265" spans="2:6" x14ac:dyDescent="0.2">
      <c r="B265" s="14"/>
      <c r="F265" s="14"/>
    </row>
    <row r="266" spans="2:6" x14ac:dyDescent="0.2">
      <c r="B266" s="14"/>
      <c r="F266" s="14"/>
    </row>
    <row r="267" spans="2:6" x14ac:dyDescent="0.2">
      <c r="B267" s="14"/>
      <c r="F267" s="14"/>
    </row>
    <row r="268" spans="2:6" x14ac:dyDescent="0.2">
      <c r="B268" s="14"/>
      <c r="F268" s="14"/>
    </row>
    <row r="269" spans="2:6" x14ac:dyDescent="0.2">
      <c r="B269" s="14"/>
      <c r="F269" s="14"/>
    </row>
    <row r="270" spans="2:6" x14ac:dyDescent="0.2">
      <c r="B270" s="14"/>
      <c r="F270" s="14"/>
    </row>
    <row r="271" spans="2:6" x14ac:dyDescent="0.2">
      <c r="B271" s="14"/>
      <c r="F271" s="14"/>
    </row>
    <row r="272" spans="2:6" x14ac:dyDescent="0.2">
      <c r="B272" s="14"/>
      <c r="F272" s="14"/>
    </row>
    <row r="273" spans="2:6" x14ac:dyDescent="0.2">
      <c r="B273" s="14"/>
      <c r="F273" s="14"/>
    </row>
    <row r="274" spans="2:6" x14ac:dyDescent="0.2">
      <c r="B274" s="14"/>
      <c r="F274" s="14"/>
    </row>
    <row r="275" spans="2:6" x14ac:dyDescent="0.2">
      <c r="B275" s="14"/>
      <c r="F275" s="14"/>
    </row>
    <row r="276" spans="2:6" x14ac:dyDescent="0.2">
      <c r="B276" s="14"/>
      <c r="F276" s="14"/>
    </row>
    <row r="277" spans="2:6" x14ac:dyDescent="0.2">
      <c r="B277" s="14"/>
      <c r="F277" s="14"/>
    </row>
    <row r="278" spans="2:6" x14ac:dyDescent="0.2">
      <c r="B278" s="14"/>
      <c r="F278" s="14"/>
    </row>
    <row r="279" spans="2:6" x14ac:dyDescent="0.2">
      <c r="B279" s="14"/>
      <c r="F279" s="14"/>
    </row>
    <row r="280" spans="2:6" x14ac:dyDescent="0.2">
      <c r="B280" s="14"/>
      <c r="F280" s="14"/>
    </row>
    <row r="281" spans="2:6" x14ac:dyDescent="0.2">
      <c r="B281" s="14"/>
      <c r="F281" s="14"/>
    </row>
    <row r="282" spans="2:6" x14ac:dyDescent="0.2">
      <c r="B282" s="14"/>
      <c r="F282" s="14"/>
    </row>
    <row r="283" spans="2:6" x14ac:dyDescent="0.2">
      <c r="B283" s="14"/>
      <c r="F283" s="14"/>
    </row>
    <row r="284" spans="2:6" x14ac:dyDescent="0.2">
      <c r="B284" s="14"/>
      <c r="F284" s="14"/>
    </row>
    <row r="285" spans="2:6" x14ac:dyDescent="0.2">
      <c r="B285" s="14"/>
      <c r="F285" s="14"/>
    </row>
    <row r="286" spans="2:6" x14ac:dyDescent="0.2">
      <c r="B286" s="14"/>
      <c r="F286" s="14"/>
    </row>
    <row r="287" spans="2:6" x14ac:dyDescent="0.2">
      <c r="B287" s="14"/>
      <c r="F287" s="14"/>
    </row>
    <row r="288" spans="2:6" x14ac:dyDescent="0.2">
      <c r="B288" s="14"/>
      <c r="F288" s="14"/>
    </row>
    <row r="289" spans="2:6" x14ac:dyDescent="0.2">
      <c r="B289" s="14"/>
      <c r="F289" s="14"/>
    </row>
    <row r="290" spans="2:6" x14ac:dyDescent="0.2">
      <c r="B290" s="14"/>
      <c r="F290" s="14"/>
    </row>
    <row r="291" spans="2:6" x14ac:dyDescent="0.2">
      <c r="B291" s="14"/>
      <c r="F291" s="14"/>
    </row>
    <row r="292" spans="2:6" x14ac:dyDescent="0.2">
      <c r="B292" s="14"/>
      <c r="F292" s="14"/>
    </row>
    <row r="293" spans="2:6" x14ac:dyDescent="0.2">
      <c r="B293" s="14"/>
      <c r="F293" s="14"/>
    </row>
    <row r="294" spans="2:6" x14ac:dyDescent="0.2">
      <c r="B294" s="14"/>
      <c r="F294" s="14"/>
    </row>
    <row r="295" spans="2:6" x14ac:dyDescent="0.2">
      <c r="B295" s="14"/>
      <c r="F295" s="14"/>
    </row>
    <row r="296" spans="2:6" x14ac:dyDescent="0.2">
      <c r="B296" s="14"/>
      <c r="F296" s="14"/>
    </row>
    <row r="297" spans="2:6" x14ac:dyDescent="0.2">
      <c r="B297" s="14"/>
      <c r="F297" s="14"/>
    </row>
    <row r="298" spans="2:6" x14ac:dyDescent="0.2">
      <c r="B298" s="14"/>
      <c r="F298" s="14"/>
    </row>
    <row r="299" spans="2:6" x14ac:dyDescent="0.2">
      <c r="B299" s="14"/>
      <c r="F299" s="14"/>
    </row>
    <row r="300" spans="2:6" x14ac:dyDescent="0.2">
      <c r="B300" s="14"/>
      <c r="F300" s="14"/>
    </row>
    <row r="301" spans="2:6" x14ac:dyDescent="0.2">
      <c r="B301" s="14"/>
      <c r="F301" s="14"/>
    </row>
    <row r="302" spans="2:6" x14ac:dyDescent="0.2">
      <c r="B302" s="14"/>
      <c r="F302" s="14"/>
    </row>
    <row r="303" spans="2:6" x14ac:dyDescent="0.2">
      <c r="B303" s="14"/>
      <c r="F303" s="14"/>
    </row>
    <row r="304" spans="2:6" x14ac:dyDescent="0.2">
      <c r="B304" s="14"/>
      <c r="F304" s="14"/>
    </row>
    <row r="305" spans="2:6" x14ac:dyDescent="0.2">
      <c r="B305" s="14"/>
      <c r="F305" s="14"/>
    </row>
    <row r="306" spans="2:6" x14ac:dyDescent="0.2">
      <c r="B306" s="14"/>
      <c r="F306" s="14"/>
    </row>
    <row r="307" spans="2:6" x14ac:dyDescent="0.2">
      <c r="B307" s="14"/>
      <c r="F307" s="14"/>
    </row>
    <row r="308" spans="2:6" x14ac:dyDescent="0.2">
      <c r="B308" s="14"/>
      <c r="F308" s="14"/>
    </row>
    <row r="309" spans="2:6" x14ac:dyDescent="0.2">
      <c r="B309" s="14"/>
      <c r="F309" s="14"/>
    </row>
    <row r="310" spans="2:6" x14ac:dyDescent="0.2">
      <c r="B310" s="14"/>
      <c r="F310" s="14"/>
    </row>
    <row r="311" spans="2:6" x14ac:dyDescent="0.2">
      <c r="B311" s="14"/>
      <c r="F311" s="14"/>
    </row>
    <row r="312" spans="2:6" x14ac:dyDescent="0.2">
      <c r="B312" s="14"/>
      <c r="F312" s="14"/>
    </row>
    <row r="313" spans="2:6" x14ac:dyDescent="0.2">
      <c r="B313" s="14"/>
      <c r="F313" s="14"/>
    </row>
    <row r="314" spans="2:6" x14ac:dyDescent="0.2">
      <c r="B314" s="14"/>
      <c r="F314" s="14"/>
    </row>
    <row r="315" spans="2:6" x14ac:dyDescent="0.2">
      <c r="B315" s="14"/>
      <c r="F315" s="14"/>
    </row>
    <row r="316" spans="2:6" x14ac:dyDescent="0.2">
      <c r="B316" s="14"/>
      <c r="F316" s="14"/>
    </row>
    <row r="317" spans="2:6" x14ac:dyDescent="0.2">
      <c r="B317" s="14"/>
      <c r="F317" s="14"/>
    </row>
    <row r="318" spans="2:6" x14ac:dyDescent="0.2">
      <c r="B318" s="14"/>
      <c r="F318" s="14"/>
    </row>
    <row r="319" spans="2:6" x14ac:dyDescent="0.2">
      <c r="B319" s="14"/>
      <c r="F319" s="14"/>
    </row>
    <row r="320" spans="2:6" x14ac:dyDescent="0.2">
      <c r="B320" s="14"/>
      <c r="F320" s="14"/>
    </row>
    <row r="321" spans="2:6" x14ac:dyDescent="0.2">
      <c r="B321" s="14"/>
      <c r="F321" s="14"/>
    </row>
    <row r="322" spans="2:6" x14ac:dyDescent="0.2">
      <c r="B322" s="14"/>
      <c r="F322" s="14"/>
    </row>
    <row r="323" spans="2:6" x14ac:dyDescent="0.2">
      <c r="B323" s="14"/>
      <c r="F323" s="14"/>
    </row>
    <row r="324" spans="2:6" x14ac:dyDescent="0.2">
      <c r="B324" s="14"/>
      <c r="F324" s="14"/>
    </row>
    <row r="325" spans="2:6" x14ac:dyDescent="0.2">
      <c r="B325" s="14"/>
      <c r="F325" s="14"/>
    </row>
    <row r="326" spans="2:6" x14ac:dyDescent="0.2">
      <c r="B326" s="14"/>
      <c r="F326" s="14"/>
    </row>
    <row r="327" spans="2:6" x14ac:dyDescent="0.2">
      <c r="B327" s="14"/>
      <c r="F327" s="14"/>
    </row>
    <row r="328" spans="2:6" x14ac:dyDescent="0.2">
      <c r="B328" s="14"/>
      <c r="F328" s="14"/>
    </row>
    <row r="329" spans="2:6" x14ac:dyDescent="0.2">
      <c r="B329" s="14"/>
      <c r="F329" s="14"/>
    </row>
    <row r="330" spans="2:6" x14ac:dyDescent="0.2">
      <c r="B330" s="14"/>
      <c r="F330" s="14"/>
    </row>
    <row r="331" spans="2:6" x14ac:dyDescent="0.2">
      <c r="B331" s="14"/>
      <c r="F331" s="14"/>
    </row>
    <row r="332" spans="2:6" x14ac:dyDescent="0.2">
      <c r="B332" s="14"/>
      <c r="F332" s="14"/>
    </row>
    <row r="333" spans="2:6" x14ac:dyDescent="0.2">
      <c r="B333" s="14"/>
      <c r="F333" s="14"/>
    </row>
    <row r="334" spans="2:6" x14ac:dyDescent="0.2">
      <c r="B334" s="14"/>
      <c r="F334" s="14"/>
    </row>
    <row r="335" spans="2:6" x14ac:dyDescent="0.2">
      <c r="B335" s="14"/>
      <c r="F335" s="14"/>
    </row>
    <row r="336" spans="2:6" x14ac:dyDescent="0.2">
      <c r="B336" s="14"/>
      <c r="F336" s="14"/>
    </row>
    <row r="337" spans="2:6" x14ac:dyDescent="0.2">
      <c r="B337" s="14"/>
      <c r="F337" s="14"/>
    </row>
    <row r="338" spans="2:6" x14ac:dyDescent="0.2">
      <c r="B338" s="14"/>
      <c r="F338" s="14"/>
    </row>
    <row r="339" spans="2:6" x14ac:dyDescent="0.2">
      <c r="B339" s="14"/>
      <c r="F339" s="14"/>
    </row>
    <row r="340" spans="2:6" x14ac:dyDescent="0.2">
      <c r="B340" s="14"/>
      <c r="F340" s="14"/>
    </row>
    <row r="341" spans="2:6" x14ac:dyDescent="0.2">
      <c r="B341" s="14"/>
      <c r="F341" s="14"/>
    </row>
    <row r="342" spans="2:6" x14ac:dyDescent="0.2">
      <c r="B342" s="14"/>
      <c r="F342" s="14"/>
    </row>
    <row r="343" spans="2:6" x14ac:dyDescent="0.2">
      <c r="B343" s="14"/>
      <c r="F343" s="14"/>
    </row>
    <row r="344" spans="2:6" x14ac:dyDescent="0.2">
      <c r="B344" s="14"/>
      <c r="F344" s="14"/>
    </row>
    <row r="345" spans="2:6" x14ac:dyDescent="0.2">
      <c r="B345" s="14"/>
      <c r="F345" s="14"/>
    </row>
    <row r="346" spans="2:6" x14ac:dyDescent="0.2">
      <c r="B346" s="14"/>
      <c r="F346" s="14"/>
    </row>
    <row r="347" spans="2:6" x14ac:dyDescent="0.2">
      <c r="B347" s="14"/>
      <c r="F347" s="14"/>
    </row>
    <row r="348" spans="2:6" x14ac:dyDescent="0.2">
      <c r="B348" s="14"/>
      <c r="F348" s="14"/>
    </row>
    <row r="349" spans="2:6" x14ac:dyDescent="0.2">
      <c r="B349" s="14"/>
      <c r="F349" s="14"/>
    </row>
    <row r="350" spans="2:6" x14ac:dyDescent="0.2">
      <c r="B350" s="14"/>
      <c r="F350" s="14"/>
    </row>
    <row r="351" spans="2:6" x14ac:dyDescent="0.2">
      <c r="B351" s="14"/>
      <c r="F351" s="14"/>
    </row>
    <row r="352" spans="2:6" x14ac:dyDescent="0.2">
      <c r="B352" s="14"/>
      <c r="F352" s="14"/>
    </row>
    <row r="353" spans="2:6" x14ac:dyDescent="0.2">
      <c r="B353" s="14"/>
      <c r="F353" s="14"/>
    </row>
    <row r="354" spans="2:6" x14ac:dyDescent="0.2">
      <c r="B354" s="14"/>
      <c r="F354" s="14"/>
    </row>
    <row r="355" spans="2:6" x14ac:dyDescent="0.2">
      <c r="B355" s="14"/>
      <c r="F355" s="14"/>
    </row>
    <row r="356" spans="2:6" x14ac:dyDescent="0.2">
      <c r="B356" s="14"/>
      <c r="F356" s="14"/>
    </row>
    <row r="357" spans="2:6" x14ac:dyDescent="0.2">
      <c r="B357" s="14"/>
      <c r="F357" s="14"/>
    </row>
    <row r="358" spans="2:6" x14ac:dyDescent="0.2">
      <c r="B358" s="14"/>
      <c r="F358" s="14"/>
    </row>
    <row r="359" spans="2:6" x14ac:dyDescent="0.2">
      <c r="B359" s="14"/>
      <c r="F359" s="14"/>
    </row>
    <row r="360" spans="2:6" x14ac:dyDescent="0.2">
      <c r="B360" s="14"/>
      <c r="F360" s="14"/>
    </row>
    <row r="361" spans="2:6" x14ac:dyDescent="0.2">
      <c r="B361" s="14"/>
      <c r="F361" s="14"/>
    </row>
    <row r="362" spans="2:6" x14ac:dyDescent="0.2">
      <c r="B362" s="14"/>
      <c r="F362" s="14"/>
    </row>
    <row r="363" spans="2:6" x14ac:dyDescent="0.2">
      <c r="B363" s="14"/>
      <c r="F363" s="14"/>
    </row>
    <row r="364" spans="2:6" x14ac:dyDescent="0.2">
      <c r="B364" s="14"/>
      <c r="F364" s="14"/>
    </row>
    <row r="365" spans="2:6" x14ac:dyDescent="0.2">
      <c r="B365" s="14"/>
      <c r="F365" s="14"/>
    </row>
    <row r="366" spans="2:6" x14ac:dyDescent="0.2">
      <c r="B366" s="14"/>
      <c r="F366" s="14"/>
    </row>
    <row r="367" spans="2:6" x14ac:dyDescent="0.2">
      <c r="B367" s="14"/>
      <c r="F367" s="14"/>
    </row>
    <row r="368" spans="2:6" x14ac:dyDescent="0.2">
      <c r="B368" s="14"/>
      <c r="F368" s="14"/>
    </row>
    <row r="369" spans="2:6" x14ac:dyDescent="0.2">
      <c r="B369" s="14"/>
      <c r="F369" s="14"/>
    </row>
    <row r="370" spans="2:6" x14ac:dyDescent="0.2">
      <c r="B370" s="14"/>
      <c r="F370" s="14"/>
    </row>
    <row r="371" spans="2:6" x14ac:dyDescent="0.2">
      <c r="B371" s="14"/>
      <c r="F371" s="14"/>
    </row>
    <row r="372" spans="2:6" x14ac:dyDescent="0.2">
      <c r="B372" s="14"/>
      <c r="F372" s="14"/>
    </row>
    <row r="373" spans="2:6" x14ac:dyDescent="0.2">
      <c r="B373" s="14"/>
      <c r="F373" s="14"/>
    </row>
    <row r="374" spans="2:6" x14ac:dyDescent="0.2">
      <c r="B374" s="14"/>
      <c r="F374" s="14"/>
    </row>
    <row r="375" spans="2:6" x14ac:dyDescent="0.2">
      <c r="B375" s="14"/>
      <c r="F375" s="14"/>
    </row>
    <row r="376" spans="2:6" x14ac:dyDescent="0.2">
      <c r="B376" s="14"/>
      <c r="F376" s="14"/>
    </row>
    <row r="377" spans="2:6" x14ac:dyDescent="0.2">
      <c r="B377" s="14"/>
      <c r="F377" s="14"/>
    </row>
    <row r="378" spans="2:6" x14ac:dyDescent="0.2">
      <c r="B378" s="14"/>
      <c r="F378" s="14"/>
    </row>
    <row r="379" spans="2:6" x14ac:dyDescent="0.2">
      <c r="B379" s="14"/>
      <c r="F379" s="14"/>
    </row>
    <row r="380" spans="2:6" x14ac:dyDescent="0.2">
      <c r="B380" s="14"/>
      <c r="F380" s="14"/>
    </row>
    <row r="381" spans="2:6" x14ac:dyDescent="0.2">
      <c r="B381" s="14"/>
      <c r="F381" s="14"/>
    </row>
    <row r="382" spans="2:6" x14ac:dyDescent="0.2">
      <c r="B382" s="14"/>
      <c r="F382" s="14"/>
    </row>
    <row r="383" spans="2:6" x14ac:dyDescent="0.2">
      <c r="B383" s="14"/>
      <c r="F383" s="14"/>
    </row>
    <row r="384" spans="2:6" x14ac:dyDescent="0.2">
      <c r="B384" s="14"/>
      <c r="F384" s="14"/>
    </row>
    <row r="385" spans="2:6" x14ac:dyDescent="0.2">
      <c r="B385" s="14"/>
      <c r="F385" s="14"/>
    </row>
    <row r="386" spans="2:6" x14ac:dyDescent="0.2">
      <c r="B386" s="14"/>
      <c r="F386" s="14"/>
    </row>
    <row r="387" spans="2:6" x14ac:dyDescent="0.2">
      <c r="B387" s="14"/>
      <c r="F387" s="14"/>
    </row>
    <row r="388" spans="2:6" x14ac:dyDescent="0.2">
      <c r="B388" s="14"/>
      <c r="F388" s="14"/>
    </row>
    <row r="389" spans="2:6" x14ac:dyDescent="0.2">
      <c r="B389" s="14"/>
      <c r="F389" s="14"/>
    </row>
    <row r="390" spans="2:6" x14ac:dyDescent="0.2">
      <c r="B390" s="14"/>
      <c r="F390" s="14"/>
    </row>
    <row r="391" spans="2:6" x14ac:dyDescent="0.2">
      <c r="B391" s="14"/>
      <c r="F391" s="14"/>
    </row>
    <row r="392" spans="2:6" x14ac:dyDescent="0.2">
      <c r="B392" s="14"/>
      <c r="F392" s="14"/>
    </row>
    <row r="393" spans="2:6" x14ac:dyDescent="0.2">
      <c r="B393" s="14"/>
      <c r="F393" s="14"/>
    </row>
    <row r="394" spans="2:6" x14ac:dyDescent="0.2">
      <c r="B394" s="14"/>
      <c r="F394" s="14"/>
    </row>
    <row r="395" spans="2:6" x14ac:dyDescent="0.2">
      <c r="B395" s="14"/>
      <c r="F395" s="14"/>
    </row>
    <row r="396" spans="2:6" x14ac:dyDescent="0.2">
      <c r="B396" s="14"/>
      <c r="F396" s="14"/>
    </row>
    <row r="397" spans="2:6" x14ac:dyDescent="0.2">
      <c r="B397" s="14"/>
      <c r="F397" s="14"/>
    </row>
    <row r="398" spans="2:6" x14ac:dyDescent="0.2">
      <c r="B398" s="14"/>
      <c r="F398" s="14"/>
    </row>
    <row r="399" spans="2:6" x14ac:dyDescent="0.2">
      <c r="B399" s="14"/>
      <c r="F399" s="14"/>
    </row>
    <row r="400" spans="2:6" x14ac:dyDescent="0.2">
      <c r="B400" s="14"/>
      <c r="F400" s="14"/>
    </row>
    <row r="401" spans="2:6" x14ac:dyDescent="0.2">
      <c r="B401" s="14"/>
      <c r="F401" s="14"/>
    </row>
    <row r="402" spans="2:6" x14ac:dyDescent="0.2">
      <c r="B402" s="14"/>
      <c r="F402" s="14"/>
    </row>
    <row r="403" spans="2:6" x14ac:dyDescent="0.2">
      <c r="B403" s="14"/>
      <c r="F403" s="14"/>
    </row>
    <row r="404" spans="2:6" x14ac:dyDescent="0.2">
      <c r="B404" s="14"/>
      <c r="F404" s="14"/>
    </row>
    <row r="405" spans="2:6" x14ac:dyDescent="0.2">
      <c r="B405" s="14"/>
      <c r="F405" s="14"/>
    </row>
    <row r="406" spans="2:6" x14ac:dyDescent="0.2">
      <c r="B406" s="14"/>
      <c r="F406" s="14"/>
    </row>
    <row r="407" spans="2:6" x14ac:dyDescent="0.2">
      <c r="B407" s="14"/>
      <c r="F407" s="14"/>
    </row>
    <row r="408" spans="2:6" x14ac:dyDescent="0.2">
      <c r="B408" s="14"/>
      <c r="F408" s="14"/>
    </row>
    <row r="409" spans="2:6" x14ac:dyDescent="0.2">
      <c r="B409" s="14"/>
      <c r="F409" s="14"/>
    </row>
    <row r="410" spans="2:6" x14ac:dyDescent="0.2">
      <c r="B410" s="14"/>
      <c r="F410" s="14"/>
    </row>
    <row r="411" spans="2:6" x14ac:dyDescent="0.2">
      <c r="B411" s="14"/>
      <c r="F411" s="14"/>
    </row>
    <row r="412" spans="2:6" x14ac:dyDescent="0.2">
      <c r="B412" s="14"/>
      <c r="F412" s="14"/>
    </row>
    <row r="413" spans="2:6" x14ac:dyDescent="0.2">
      <c r="B413" s="14"/>
      <c r="F413" s="14"/>
    </row>
    <row r="414" spans="2:6" x14ac:dyDescent="0.2">
      <c r="B414" s="14"/>
      <c r="F414" s="14"/>
    </row>
    <row r="415" spans="2:6" x14ac:dyDescent="0.2">
      <c r="B415" s="14"/>
      <c r="F415" s="14"/>
    </row>
    <row r="416" spans="2:6" x14ac:dyDescent="0.2">
      <c r="B416" s="14"/>
      <c r="F416" s="14"/>
    </row>
    <row r="417" spans="2:6" x14ac:dyDescent="0.2">
      <c r="B417" s="14"/>
      <c r="F417" s="14"/>
    </row>
    <row r="418" spans="2:6" x14ac:dyDescent="0.2">
      <c r="B418" s="14"/>
      <c r="F418" s="14"/>
    </row>
    <row r="419" spans="2:6" x14ac:dyDescent="0.2">
      <c r="B419" s="14"/>
      <c r="F419" s="14"/>
    </row>
    <row r="420" spans="2:6" x14ac:dyDescent="0.2">
      <c r="B420" s="14"/>
      <c r="F420" s="14"/>
    </row>
    <row r="421" spans="2:6" x14ac:dyDescent="0.2">
      <c r="B421" s="14"/>
      <c r="F421" s="14"/>
    </row>
    <row r="422" spans="2:6" x14ac:dyDescent="0.2">
      <c r="B422" s="14"/>
      <c r="F422" s="14"/>
    </row>
    <row r="423" spans="2:6" x14ac:dyDescent="0.2">
      <c r="B423" s="14"/>
      <c r="F423" s="14"/>
    </row>
    <row r="424" spans="2:6" x14ac:dyDescent="0.2">
      <c r="B424" s="14"/>
      <c r="F424" s="14"/>
    </row>
    <row r="425" spans="2:6" x14ac:dyDescent="0.2">
      <c r="B425" s="14"/>
      <c r="F425" s="14"/>
    </row>
    <row r="426" spans="2:6" x14ac:dyDescent="0.2">
      <c r="B426" s="14"/>
      <c r="F426" s="14"/>
    </row>
    <row r="427" spans="2:6" x14ac:dyDescent="0.2">
      <c r="B427" s="14"/>
      <c r="F427" s="14"/>
    </row>
    <row r="428" spans="2:6" x14ac:dyDescent="0.2">
      <c r="B428" s="14"/>
      <c r="F428" s="14"/>
    </row>
    <row r="429" spans="2:6" x14ac:dyDescent="0.2">
      <c r="B429" s="14"/>
      <c r="F429" s="14"/>
    </row>
    <row r="430" spans="2:6" x14ac:dyDescent="0.2">
      <c r="B430" s="14"/>
      <c r="F430" s="14"/>
    </row>
    <row r="431" spans="2:6" x14ac:dyDescent="0.2">
      <c r="B431" s="14"/>
      <c r="F431" s="14"/>
    </row>
    <row r="432" spans="2:6" x14ac:dyDescent="0.2">
      <c r="B432" s="14"/>
      <c r="F432" s="14"/>
    </row>
    <row r="433" spans="2:6" x14ac:dyDescent="0.2">
      <c r="B433" s="14"/>
      <c r="F433" s="14"/>
    </row>
    <row r="434" spans="2:6" x14ac:dyDescent="0.2">
      <c r="B434" s="14"/>
      <c r="F434" s="14"/>
    </row>
    <row r="435" spans="2:6" x14ac:dyDescent="0.2">
      <c r="B435" s="14"/>
      <c r="F435" s="14"/>
    </row>
    <row r="436" spans="2:6" x14ac:dyDescent="0.2">
      <c r="B436" s="14"/>
      <c r="F436" s="14"/>
    </row>
    <row r="437" spans="2:6" x14ac:dyDescent="0.2">
      <c r="B437" s="14"/>
      <c r="F437" s="14"/>
    </row>
    <row r="438" spans="2:6" x14ac:dyDescent="0.2">
      <c r="B438" s="14"/>
      <c r="F438" s="14"/>
    </row>
    <row r="439" spans="2:6" x14ac:dyDescent="0.2">
      <c r="B439" s="14"/>
      <c r="F439" s="14"/>
    </row>
    <row r="440" spans="2:6" x14ac:dyDescent="0.2">
      <c r="B440" s="14"/>
      <c r="F440" s="14"/>
    </row>
    <row r="441" spans="2:6" x14ac:dyDescent="0.2">
      <c r="B441" s="14"/>
      <c r="F441" s="14"/>
    </row>
    <row r="442" spans="2:6" x14ac:dyDescent="0.2">
      <c r="B442" s="14"/>
      <c r="F442" s="14"/>
    </row>
    <row r="443" spans="2:6" x14ac:dyDescent="0.2">
      <c r="B443" s="14"/>
      <c r="F443" s="14"/>
    </row>
    <row r="444" spans="2:6" x14ac:dyDescent="0.2">
      <c r="B444" s="14"/>
      <c r="F444" s="14"/>
    </row>
    <row r="445" spans="2:6" x14ac:dyDescent="0.2">
      <c r="B445" s="14"/>
      <c r="F445" s="14"/>
    </row>
    <row r="446" spans="2:6" x14ac:dyDescent="0.2">
      <c r="B446" s="14"/>
      <c r="F446" s="14"/>
    </row>
    <row r="447" spans="2:6" x14ac:dyDescent="0.2">
      <c r="B447" s="14"/>
      <c r="F447" s="14"/>
    </row>
    <row r="448" spans="2:6" x14ac:dyDescent="0.2">
      <c r="B448" s="14"/>
      <c r="F448" s="14"/>
    </row>
    <row r="449" spans="2:6" x14ac:dyDescent="0.2">
      <c r="B449" s="14"/>
      <c r="F449" s="14"/>
    </row>
    <row r="450" spans="2:6" x14ac:dyDescent="0.2">
      <c r="B450" s="14"/>
      <c r="F450" s="14"/>
    </row>
    <row r="451" spans="2:6" x14ac:dyDescent="0.2">
      <c r="B451" s="14"/>
      <c r="F451" s="14"/>
    </row>
    <row r="452" spans="2:6" x14ac:dyDescent="0.2">
      <c r="B452" s="14"/>
      <c r="F452" s="14"/>
    </row>
    <row r="453" spans="2:6" x14ac:dyDescent="0.2">
      <c r="B453" s="14"/>
      <c r="F453" s="14"/>
    </row>
    <row r="454" spans="2:6" x14ac:dyDescent="0.2">
      <c r="B454" s="14"/>
      <c r="F454" s="14"/>
    </row>
    <row r="455" spans="2:6" x14ac:dyDescent="0.2">
      <c r="B455" s="14"/>
      <c r="F455" s="14"/>
    </row>
    <row r="456" spans="2:6" x14ac:dyDescent="0.2">
      <c r="B456" s="14"/>
      <c r="F456" s="14"/>
    </row>
    <row r="457" spans="2:6" x14ac:dyDescent="0.2">
      <c r="B457" s="14"/>
      <c r="F457" s="14"/>
    </row>
    <row r="458" spans="2:6" x14ac:dyDescent="0.2">
      <c r="B458" s="14"/>
      <c r="F458" s="14"/>
    </row>
    <row r="459" spans="2:6" x14ac:dyDescent="0.2">
      <c r="B459" s="14"/>
      <c r="F459" s="14"/>
    </row>
    <row r="460" spans="2:6" x14ac:dyDescent="0.2">
      <c r="B460" s="14"/>
      <c r="F460" s="14"/>
    </row>
    <row r="461" spans="2:6" x14ac:dyDescent="0.2">
      <c r="B461" s="14"/>
      <c r="F461" s="14"/>
    </row>
    <row r="462" spans="2:6" x14ac:dyDescent="0.2">
      <c r="B462" s="14"/>
      <c r="F462" s="14"/>
    </row>
    <row r="463" spans="2:6" x14ac:dyDescent="0.2">
      <c r="B463" s="14"/>
      <c r="F463" s="14"/>
    </row>
    <row r="464" spans="2:6" x14ac:dyDescent="0.2">
      <c r="B464" s="14"/>
      <c r="F464" s="14"/>
    </row>
    <row r="465" spans="2:6" x14ac:dyDescent="0.2">
      <c r="B465" s="14"/>
      <c r="F465" s="14"/>
    </row>
    <row r="466" spans="2:6" x14ac:dyDescent="0.2">
      <c r="B466" s="14"/>
      <c r="F466" s="14"/>
    </row>
    <row r="467" spans="2:6" x14ac:dyDescent="0.2">
      <c r="B467" s="14"/>
      <c r="F467" s="14"/>
    </row>
    <row r="468" spans="2:6" x14ac:dyDescent="0.2">
      <c r="B468" s="14"/>
      <c r="F468" s="14"/>
    </row>
    <row r="469" spans="2:6" x14ac:dyDescent="0.2">
      <c r="B469" s="14"/>
      <c r="F469" s="14"/>
    </row>
    <row r="470" spans="2:6" x14ac:dyDescent="0.2">
      <c r="B470" s="14"/>
      <c r="F470" s="14"/>
    </row>
    <row r="471" spans="2:6" x14ac:dyDescent="0.2">
      <c r="B471" s="14"/>
      <c r="F471" s="14"/>
    </row>
    <row r="472" spans="2:6" x14ac:dyDescent="0.2">
      <c r="B472" s="14"/>
      <c r="F472" s="14"/>
    </row>
    <row r="473" spans="2:6" x14ac:dyDescent="0.2">
      <c r="B473" s="14"/>
      <c r="F473" s="14"/>
    </row>
    <row r="474" spans="2:6" x14ac:dyDescent="0.2">
      <c r="B474" s="14"/>
      <c r="F474" s="14"/>
    </row>
    <row r="475" spans="2:6" x14ac:dyDescent="0.2">
      <c r="B475" s="14"/>
      <c r="F475" s="14"/>
    </row>
    <row r="476" spans="2:6" x14ac:dyDescent="0.2">
      <c r="B476" s="14"/>
      <c r="F476" s="14"/>
    </row>
    <row r="477" spans="2:6" x14ac:dyDescent="0.2">
      <c r="B477" s="14"/>
      <c r="F477" s="14"/>
    </row>
    <row r="478" spans="2:6" x14ac:dyDescent="0.2">
      <c r="B478" s="14"/>
      <c r="F478" s="14"/>
    </row>
    <row r="479" spans="2:6" x14ac:dyDescent="0.2">
      <c r="B479" s="14"/>
      <c r="F479" s="14"/>
    </row>
    <row r="480" spans="2:6" x14ac:dyDescent="0.2">
      <c r="B480" s="14"/>
      <c r="F480" s="14"/>
    </row>
    <row r="481" spans="2:6" x14ac:dyDescent="0.2">
      <c r="B481" s="14"/>
      <c r="F481" s="14"/>
    </row>
    <row r="482" spans="2:6" x14ac:dyDescent="0.2">
      <c r="B482" s="14"/>
      <c r="F482" s="14"/>
    </row>
    <row r="483" spans="2:6" x14ac:dyDescent="0.2">
      <c r="B483" s="14"/>
      <c r="F483" s="14"/>
    </row>
    <row r="484" spans="2:6" x14ac:dyDescent="0.2">
      <c r="B484" s="14"/>
      <c r="F484" s="14"/>
    </row>
    <row r="485" spans="2:6" x14ac:dyDescent="0.2">
      <c r="B485" s="14"/>
      <c r="F485" s="14"/>
    </row>
    <row r="486" spans="2:6" x14ac:dyDescent="0.2">
      <c r="B486" s="14"/>
      <c r="F486" s="14"/>
    </row>
    <row r="487" spans="2:6" x14ac:dyDescent="0.2">
      <c r="B487" s="14"/>
      <c r="F487" s="14"/>
    </row>
    <row r="488" spans="2:6" x14ac:dyDescent="0.2">
      <c r="B488" s="14"/>
      <c r="F488" s="14"/>
    </row>
    <row r="489" spans="2:6" x14ac:dyDescent="0.2">
      <c r="B489" s="14"/>
      <c r="F489" s="14"/>
    </row>
    <row r="490" spans="2:6" x14ac:dyDescent="0.2">
      <c r="B490" s="14"/>
      <c r="F490" s="14"/>
    </row>
    <row r="491" spans="2:6" x14ac:dyDescent="0.2">
      <c r="B491" s="14"/>
      <c r="F491" s="14"/>
    </row>
    <row r="492" spans="2:6" x14ac:dyDescent="0.2">
      <c r="B492" s="14"/>
      <c r="F492" s="14"/>
    </row>
    <row r="493" spans="2:6" x14ac:dyDescent="0.2">
      <c r="B493" s="14"/>
      <c r="F493" s="14"/>
    </row>
    <row r="494" spans="2:6" x14ac:dyDescent="0.2">
      <c r="B494" s="14"/>
      <c r="F494" s="14"/>
    </row>
    <row r="495" spans="2:6" x14ac:dyDescent="0.2">
      <c r="B495" s="14"/>
      <c r="F495" s="14"/>
    </row>
    <row r="496" spans="2:6" x14ac:dyDescent="0.2">
      <c r="B496" s="14"/>
      <c r="F496" s="14"/>
    </row>
    <row r="497" spans="2:6" x14ac:dyDescent="0.2">
      <c r="B497" s="14"/>
      <c r="F497" s="14"/>
    </row>
    <row r="498" spans="2:6" x14ac:dyDescent="0.2">
      <c r="B498" s="14"/>
      <c r="F498" s="14"/>
    </row>
    <row r="499" spans="2:6" x14ac:dyDescent="0.2">
      <c r="B499" s="14"/>
      <c r="F499" s="14"/>
    </row>
    <row r="500" spans="2:6" x14ac:dyDescent="0.2">
      <c r="B500" s="14"/>
      <c r="F500" s="14"/>
    </row>
    <row r="501" spans="2:6" x14ac:dyDescent="0.2">
      <c r="B501" s="14"/>
      <c r="F501" s="14"/>
    </row>
    <row r="502" spans="2:6" x14ac:dyDescent="0.2">
      <c r="B502" s="14"/>
      <c r="F502" s="14"/>
    </row>
    <row r="503" spans="2:6" x14ac:dyDescent="0.2">
      <c r="B503" s="14"/>
      <c r="F503" s="14"/>
    </row>
    <row r="504" spans="2:6" x14ac:dyDescent="0.2">
      <c r="B504" s="14"/>
      <c r="F504" s="14"/>
    </row>
    <row r="505" spans="2:6" x14ac:dyDescent="0.2">
      <c r="B505" s="14"/>
      <c r="F505" s="14"/>
    </row>
    <row r="506" spans="2:6" x14ac:dyDescent="0.2">
      <c r="B506" s="14"/>
      <c r="F506" s="14"/>
    </row>
    <row r="507" spans="2:6" x14ac:dyDescent="0.2">
      <c r="B507" s="14"/>
      <c r="F507" s="14"/>
    </row>
    <row r="508" spans="2:6" x14ac:dyDescent="0.2">
      <c r="B508" s="14"/>
      <c r="F508" s="14"/>
    </row>
    <row r="509" spans="2:6" x14ac:dyDescent="0.2">
      <c r="B509" s="14"/>
      <c r="F509" s="14"/>
    </row>
    <row r="510" spans="2:6" x14ac:dyDescent="0.2">
      <c r="B510" s="14"/>
      <c r="F510" s="14"/>
    </row>
    <row r="511" spans="2:6" x14ac:dyDescent="0.2">
      <c r="B511" s="14"/>
      <c r="F511" s="14"/>
    </row>
    <row r="512" spans="2:6" x14ac:dyDescent="0.2">
      <c r="B512" s="14"/>
      <c r="F512" s="14"/>
    </row>
    <row r="513" spans="2:6" x14ac:dyDescent="0.2">
      <c r="B513" s="14"/>
      <c r="F513" s="14"/>
    </row>
    <row r="514" spans="2:6" x14ac:dyDescent="0.2">
      <c r="B514" s="14"/>
      <c r="F514" s="14"/>
    </row>
    <row r="515" spans="2:6" x14ac:dyDescent="0.2">
      <c r="B515" s="14"/>
      <c r="F515" s="14"/>
    </row>
    <row r="516" spans="2:6" x14ac:dyDescent="0.2">
      <c r="B516" s="14"/>
      <c r="F516" s="14"/>
    </row>
    <row r="517" spans="2:6" x14ac:dyDescent="0.2">
      <c r="B517" s="14"/>
      <c r="F517" s="14"/>
    </row>
    <row r="518" spans="2:6" x14ac:dyDescent="0.2">
      <c r="B518" s="14"/>
      <c r="F518" s="14"/>
    </row>
    <row r="519" spans="2:6" x14ac:dyDescent="0.2">
      <c r="B519" s="14"/>
      <c r="F519" s="14"/>
    </row>
    <row r="520" spans="2:6" x14ac:dyDescent="0.2">
      <c r="B520" s="14"/>
      <c r="F520" s="14"/>
    </row>
    <row r="521" spans="2:6" x14ac:dyDescent="0.2">
      <c r="B521" s="14"/>
      <c r="F521" s="14"/>
    </row>
    <row r="522" spans="2:6" x14ac:dyDescent="0.2">
      <c r="B522" s="14"/>
      <c r="F522" s="14"/>
    </row>
    <row r="523" spans="2:6" x14ac:dyDescent="0.2">
      <c r="B523" s="14"/>
      <c r="F523" s="14"/>
    </row>
    <row r="524" spans="2:6" x14ac:dyDescent="0.2">
      <c r="B524" s="14"/>
      <c r="F524" s="14"/>
    </row>
    <row r="525" spans="2:6" x14ac:dyDescent="0.2">
      <c r="B525" s="14"/>
      <c r="F525" s="14"/>
    </row>
    <row r="526" spans="2:6" x14ac:dyDescent="0.2">
      <c r="B526" s="14"/>
      <c r="F526" s="14"/>
    </row>
    <row r="527" spans="2:6" x14ac:dyDescent="0.2">
      <c r="B527" s="14"/>
      <c r="F527" s="14"/>
    </row>
    <row r="528" spans="2:6" x14ac:dyDescent="0.2">
      <c r="B528" s="14"/>
      <c r="F528" s="14"/>
    </row>
    <row r="529" spans="2:6" x14ac:dyDescent="0.2">
      <c r="B529" s="14"/>
      <c r="F529" s="14"/>
    </row>
    <row r="530" spans="2:6" x14ac:dyDescent="0.2">
      <c r="B530" s="14"/>
      <c r="F530" s="14"/>
    </row>
    <row r="531" spans="2:6" x14ac:dyDescent="0.2">
      <c r="B531" s="14"/>
      <c r="F531" s="14"/>
    </row>
    <row r="532" spans="2:6" x14ac:dyDescent="0.2">
      <c r="B532" s="14"/>
      <c r="F532" s="14"/>
    </row>
    <row r="533" spans="2:6" x14ac:dyDescent="0.2">
      <c r="B533" s="14"/>
      <c r="F533" s="14"/>
    </row>
    <row r="534" spans="2:6" x14ac:dyDescent="0.2">
      <c r="B534" s="14"/>
      <c r="F534" s="14"/>
    </row>
    <row r="535" spans="2:6" x14ac:dyDescent="0.2">
      <c r="B535" s="14"/>
      <c r="F535" s="14"/>
    </row>
    <row r="536" spans="2:6" x14ac:dyDescent="0.2">
      <c r="B536" s="14"/>
      <c r="F536" s="14"/>
    </row>
    <row r="537" spans="2:6" x14ac:dyDescent="0.2">
      <c r="B537" s="14"/>
      <c r="F537" s="14"/>
    </row>
    <row r="538" spans="2:6" x14ac:dyDescent="0.2">
      <c r="B538" s="14"/>
      <c r="F538" s="14"/>
    </row>
    <row r="539" spans="2:6" x14ac:dyDescent="0.2">
      <c r="B539" s="14"/>
      <c r="F539" s="14"/>
    </row>
    <row r="540" spans="2:6" x14ac:dyDescent="0.2">
      <c r="B540" s="14"/>
      <c r="F540" s="14"/>
    </row>
    <row r="541" spans="2:6" x14ac:dyDescent="0.2">
      <c r="B541" s="14"/>
      <c r="F541" s="14"/>
    </row>
    <row r="542" spans="2:6" x14ac:dyDescent="0.2">
      <c r="B542" s="14"/>
      <c r="F542" s="14"/>
    </row>
    <row r="543" spans="2:6" x14ac:dyDescent="0.2">
      <c r="B543" s="14"/>
      <c r="F543" s="14"/>
    </row>
    <row r="544" spans="2:6" x14ac:dyDescent="0.2">
      <c r="B544" s="14"/>
      <c r="F544" s="14"/>
    </row>
    <row r="545" spans="2:6" x14ac:dyDescent="0.2">
      <c r="B545" s="14"/>
      <c r="F545" s="14"/>
    </row>
    <row r="546" spans="2:6" x14ac:dyDescent="0.2">
      <c r="B546" s="14"/>
      <c r="F546" s="14"/>
    </row>
    <row r="547" spans="2:6" x14ac:dyDescent="0.2">
      <c r="B547" s="14"/>
      <c r="F547" s="14"/>
    </row>
    <row r="548" spans="2:6" x14ac:dyDescent="0.2">
      <c r="B548" s="14"/>
      <c r="F548" s="14"/>
    </row>
    <row r="549" spans="2:6" x14ac:dyDescent="0.2">
      <c r="B549" s="14"/>
      <c r="F549" s="14"/>
    </row>
    <row r="550" spans="2:6" x14ac:dyDescent="0.2">
      <c r="B550" s="14"/>
      <c r="F550" s="14"/>
    </row>
    <row r="551" spans="2:6" x14ac:dyDescent="0.2">
      <c r="B551" s="14"/>
      <c r="F551" s="14"/>
    </row>
    <row r="552" spans="2:6" x14ac:dyDescent="0.2">
      <c r="B552" s="14"/>
      <c r="F552" s="14"/>
    </row>
    <row r="553" spans="2:6" x14ac:dyDescent="0.2">
      <c r="B553" s="14"/>
      <c r="F553" s="14"/>
    </row>
    <row r="554" spans="2:6" x14ac:dyDescent="0.2">
      <c r="B554" s="14"/>
      <c r="F554" s="14"/>
    </row>
    <row r="555" spans="2:6" x14ac:dyDescent="0.2">
      <c r="B555" s="14"/>
      <c r="F555" s="14"/>
    </row>
    <row r="556" spans="2:6" x14ac:dyDescent="0.2">
      <c r="B556" s="14"/>
      <c r="F556" s="14"/>
    </row>
    <row r="557" spans="2:6" x14ac:dyDescent="0.2">
      <c r="B557" s="14"/>
      <c r="F557" s="14"/>
    </row>
    <row r="558" spans="2:6" x14ac:dyDescent="0.2">
      <c r="B558" s="14"/>
      <c r="F558" s="14"/>
    </row>
    <row r="559" spans="2:6" x14ac:dyDescent="0.2">
      <c r="B559" s="14"/>
      <c r="F559" s="14"/>
    </row>
    <row r="560" spans="2:6" x14ac:dyDescent="0.2">
      <c r="B560" s="14"/>
      <c r="F560" s="14"/>
    </row>
    <row r="561" spans="2:6" x14ac:dyDescent="0.2">
      <c r="B561" s="14"/>
      <c r="F561" s="14"/>
    </row>
    <row r="562" spans="2:6" x14ac:dyDescent="0.2">
      <c r="B562" s="14"/>
      <c r="F562" s="14"/>
    </row>
    <row r="563" spans="2:6" x14ac:dyDescent="0.2">
      <c r="B563" s="14"/>
      <c r="F563" s="14"/>
    </row>
    <row r="564" spans="2:6" x14ac:dyDescent="0.2">
      <c r="B564" s="14"/>
      <c r="F564" s="14"/>
    </row>
    <row r="565" spans="2:6" x14ac:dyDescent="0.2">
      <c r="B565" s="14"/>
      <c r="F565" s="14"/>
    </row>
    <row r="566" spans="2:6" x14ac:dyDescent="0.2">
      <c r="B566" s="14"/>
      <c r="F566" s="14"/>
    </row>
    <row r="567" spans="2:6" x14ac:dyDescent="0.2">
      <c r="B567" s="14"/>
      <c r="F567" s="14"/>
    </row>
    <row r="568" spans="2:6" x14ac:dyDescent="0.2">
      <c r="B568" s="14"/>
      <c r="F568" s="14"/>
    </row>
    <row r="569" spans="2:6" x14ac:dyDescent="0.2">
      <c r="B569" s="14"/>
      <c r="F569" s="14"/>
    </row>
    <row r="570" spans="2:6" x14ac:dyDescent="0.2">
      <c r="B570" s="14"/>
      <c r="F570" s="14"/>
    </row>
    <row r="571" spans="2:6" x14ac:dyDescent="0.2">
      <c r="B571" s="14"/>
      <c r="F571" s="14"/>
    </row>
    <row r="572" spans="2:6" x14ac:dyDescent="0.2">
      <c r="B572" s="14"/>
      <c r="F572" s="14"/>
    </row>
    <row r="573" spans="2:6" x14ac:dyDescent="0.2">
      <c r="B573" s="14"/>
      <c r="F573" s="14"/>
    </row>
    <row r="574" spans="2:6" x14ac:dyDescent="0.2">
      <c r="B574" s="14"/>
      <c r="F574" s="14"/>
    </row>
    <row r="575" spans="2:6" x14ac:dyDescent="0.2">
      <c r="B575" s="14"/>
      <c r="F575" s="14"/>
    </row>
    <row r="576" spans="2:6" x14ac:dyDescent="0.2">
      <c r="B576" s="14"/>
      <c r="F576" s="14"/>
    </row>
    <row r="577" spans="2:6" x14ac:dyDescent="0.2">
      <c r="B577" s="14"/>
      <c r="F577" s="14"/>
    </row>
    <row r="578" spans="2:6" x14ac:dyDescent="0.2">
      <c r="B578" s="14"/>
      <c r="F578" s="14"/>
    </row>
    <row r="579" spans="2:6" x14ac:dyDescent="0.2">
      <c r="B579" s="14"/>
      <c r="F579" s="14"/>
    </row>
    <row r="580" spans="2:6" x14ac:dyDescent="0.2">
      <c r="B580" s="14"/>
      <c r="F580" s="14"/>
    </row>
    <row r="581" spans="2:6" x14ac:dyDescent="0.2">
      <c r="B581" s="14"/>
      <c r="F581" s="14"/>
    </row>
    <row r="582" spans="2:6" x14ac:dyDescent="0.2">
      <c r="B582" s="14"/>
      <c r="F582" s="14"/>
    </row>
    <row r="583" spans="2:6" x14ac:dyDescent="0.2">
      <c r="B583" s="14"/>
      <c r="F583" s="14"/>
    </row>
    <row r="584" spans="2:6" x14ac:dyDescent="0.2">
      <c r="B584" s="14"/>
      <c r="F584" s="14"/>
    </row>
    <row r="585" spans="2:6" x14ac:dyDescent="0.2">
      <c r="B585" s="14"/>
      <c r="F585" s="14"/>
    </row>
    <row r="586" spans="2:6" x14ac:dyDescent="0.2">
      <c r="B586" s="14"/>
      <c r="F586" s="14"/>
    </row>
    <row r="587" spans="2:6" x14ac:dyDescent="0.2">
      <c r="B587" s="14"/>
      <c r="F587" s="14"/>
    </row>
    <row r="588" spans="2:6" x14ac:dyDescent="0.2">
      <c r="B588" s="14"/>
      <c r="F588" s="14"/>
    </row>
    <row r="589" spans="2:6" x14ac:dyDescent="0.2">
      <c r="B589" s="14"/>
      <c r="F589" s="14"/>
    </row>
    <row r="590" spans="2:6" x14ac:dyDescent="0.2">
      <c r="B590" s="14"/>
      <c r="F590" s="14"/>
    </row>
    <row r="591" spans="2:6" x14ac:dyDescent="0.2">
      <c r="B591" s="14"/>
      <c r="F591" s="14"/>
    </row>
    <row r="592" spans="2:6" x14ac:dyDescent="0.2">
      <c r="B592" s="14"/>
      <c r="F592" s="14"/>
    </row>
    <row r="593" spans="2:6" x14ac:dyDescent="0.2">
      <c r="B593" s="14"/>
      <c r="F593" s="14"/>
    </row>
    <row r="594" spans="2:6" x14ac:dyDescent="0.2">
      <c r="B594" s="14"/>
      <c r="F594" s="14"/>
    </row>
    <row r="595" spans="2:6" x14ac:dyDescent="0.2">
      <c r="B595" s="14"/>
      <c r="F595" s="14"/>
    </row>
    <row r="596" spans="2:6" x14ac:dyDescent="0.2">
      <c r="B596" s="14"/>
      <c r="F596" s="14"/>
    </row>
    <row r="597" spans="2:6" x14ac:dyDescent="0.2">
      <c r="B597" s="14"/>
      <c r="F597" s="14"/>
    </row>
    <row r="598" spans="2:6" x14ac:dyDescent="0.2">
      <c r="B598" s="14"/>
      <c r="F598" s="14"/>
    </row>
    <row r="599" spans="2:6" x14ac:dyDescent="0.2">
      <c r="B599" s="14"/>
      <c r="F599" s="14"/>
    </row>
    <row r="600" spans="2:6" x14ac:dyDescent="0.2">
      <c r="B600" s="14"/>
      <c r="F600" s="14"/>
    </row>
    <row r="601" spans="2:6" x14ac:dyDescent="0.2">
      <c r="B601" s="14"/>
      <c r="F601" s="14"/>
    </row>
    <row r="602" spans="2:6" x14ac:dyDescent="0.2">
      <c r="B602" s="14"/>
      <c r="F602" s="14"/>
    </row>
    <row r="603" spans="2:6" x14ac:dyDescent="0.2">
      <c r="B603" s="14"/>
      <c r="F603" s="14"/>
    </row>
    <row r="604" spans="2:6" x14ac:dyDescent="0.2">
      <c r="B604" s="14"/>
      <c r="F604" s="14"/>
    </row>
    <row r="605" spans="2:6" x14ac:dyDescent="0.2">
      <c r="B605" s="14"/>
      <c r="F605" s="14"/>
    </row>
    <row r="606" spans="2:6" x14ac:dyDescent="0.2">
      <c r="B606" s="14"/>
      <c r="F606" s="14"/>
    </row>
    <row r="607" spans="2:6" x14ac:dyDescent="0.2">
      <c r="B607" s="14"/>
      <c r="F607" s="14"/>
    </row>
    <row r="608" spans="2:6" x14ac:dyDescent="0.2">
      <c r="B608" s="14"/>
      <c r="F608" s="14"/>
    </row>
    <row r="609" spans="2:6" x14ac:dyDescent="0.2">
      <c r="B609" s="14"/>
      <c r="F609" s="14"/>
    </row>
    <row r="610" spans="2:6" x14ac:dyDescent="0.2">
      <c r="B610" s="14"/>
      <c r="F610" s="14"/>
    </row>
    <row r="611" spans="2:6" x14ac:dyDescent="0.2">
      <c r="B611" s="14"/>
      <c r="F611" s="14"/>
    </row>
    <row r="612" spans="2:6" x14ac:dyDescent="0.2">
      <c r="B612" s="14"/>
      <c r="F612" s="14"/>
    </row>
    <row r="613" spans="2:6" x14ac:dyDescent="0.2">
      <c r="B613" s="14"/>
      <c r="F613" s="14"/>
    </row>
    <row r="614" spans="2:6" x14ac:dyDescent="0.2">
      <c r="B614" s="14"/>
      <c r="F614" s="14"/>
    </row>
    <row r="615" spans="2:6" x14ac:dyDescent="0.2">
      <c r="B615" s="14"/>
      <c r="F615" s="14"/>
    </row>
    <row r="616" spans="2:6" x14ac:dyDescent="0.2">
      <c r="B616" s="14"/>
      <c r="F616" s="14"/>
    </row>
    <row r="617" spans="2:6" x14ac:dyDescent="0.2">
      <c r="B617" s="14"/>
      <c r="F617" s="14"/>
    </row>
    <row r="618" spans="2:6" x14ac:dyDescent="0.2">
      <c r="B618" s="14"/>
      <c r="F618" s="14"/>
    </row>
    <row r="619" spans="2:6" x14ac:dyDescent="0.2">
      <c r="B619" s="14"/>
      <c r="F619" s="14"/>
    </row>
    <row r="620" spans="2:6" x14ac:dyDescent="0.2">
      <c r="B620" s="14"/>
      <c r="F620" s="14"/>
    </row>
    <row r="621" spans="2:6" x14ac:dyDescent="0.2">
      <c r="B621" s="14"/>
      <c r="F621" s="14"/>
    </row>
    <row r="622" spans="2:6" x14ac:dyDescent="0.2">
      <c r="B622" s="14"/>
      <c r="F622" s="14"/>
    </row>
    <row r="623" spans="2:6" x14ac:dyDescent="0.2">
      <c r="B623" s="14"/>
      <c r="F623" s="14"/>
    </row>
    <row r="624" spans="2:6" x14ac:dyDescent="0.2">
      <c r="B624" s="14"/>
      <c r="F624" s="14"/>
    </row>
    <row r="625" spans="2:6" x14ac:dyDescent="0.2">
      <c r="B625" s="14"/>
      <c r="F625" s="14"/>
    </row>
    <row r="626" spans="2:6" x14ac:dyDescent="0.2">
      <c r="B626" s="14"/>
      <c r="F626" s="14"/>
    </row>
    <row r="627" spans="2:6" x14ac:dyDescent="0.2">
      <c r="B627" s="14"/>
      <c r="F627" s="14"/>
    </row>
    <row r="628" spans="2:6" x14ac:dyDescent="0.2">
      <c r="B628" s="14"/>
      <c r="F628" s="14"/>
    </row>
    <row r="629" spans="2:6" x14ac:dyDescent="0.2">
      <c r="B629" s="14"/>
      <c r="F629" s="14"/>
    </row>
    <row r="630" spans="2:6" x14ac:dyDescent="0.2">
      <c r="B630" s="14"/>
      <c r="F630" s="14"/>
    </row>
    <row r="631" spans="2:6" x14ac:dyDescent="0.2">
      <c r="B631" s="14"/>
      <c r="F631" s="14"/>
    </row>
    <row r="632" spans="2:6" x14ac:dyDescent="0.2">
      <c r="B632" s="14"/>
      <c r="F632" s="14"/>
    </row>
    <row r="633" spans="2:6" x14ac:dyDescent="0.2">
      <c r="B633" s="14"/>
      <c r="F633" s="14"/>
    </row>
    <row r="634" spans="2:6" x14ac:dyDescent="0.2">
      <c r="B634" s="14"/>
      <c r="F634" s="14"/>
    </row>
    <row r="635" spans="2:6" x14ac:dyDescent="0.2">
      <c r="B635" s="14"/>
      <c r="F635" s="14"/>
    </row>
    <row r="636" spans="2:6" x14ac:dyDescent="0.2">
      <c r="B636" s="14"/>
      <c r="F636" s="14"/>
    </row>
    <row r="637" spans="2:6" x14ac:dyDescent="0.2">
      <c r="B637" s="14"/>
      <c r="F637" s="14"/>
    </row>
    <row r="638" spans="2:6" x14ac:dyDescent="0.2">
      <c r="B638" s="14"/>
      <c r="F638" s="14"/>
    </row>
    <row r="639" spans="2:6" x14ac:dyDescent="0.2">
      <c r="B639" s="14"/>
      <c r="F639" s="14"/>
    </row>
    <row r="640" spans="2:6" x14ac:dyDescent="0.2">
      <c r="B640" s="14"/>
      <c r="F640" s="14"/>
    </row>
    <row r="641" spans="2:6" x14ac:dyDescent="0.2">
      <c r="B641" s="14"/>
      <c r="F641" s="14"/>
    </row>
    <row r="642" spans="2:6" x14ac:dyDescent="0.2">
      <c r="B642" s="14"/>
      <c r="F642" s="14"/>
    </row>
    <row r="643" spans="2:6" x14ac:dyDescent="0.2">
      <c r="B643" s="14"/>
      <c r="F643" s="14"/>
    </row>
    <row r="644" spans="2:6" x14ac:dyDescent="0.2">
      <c r="B644" s="14"/>
      <c r="F644" s="14"/>
    </row>
    <row r="645" spans="2:6" x14ac:dyDescent="0.2">
      <c r="B645" s="14"/>
      <c r="F645" s="14"/>
    </row>
    <row r="646" spans="2:6" x14ac:dyDescent="0.2">
      <c r="B646" s="14"/>
      <c r="F646" s="14"/>
    </row>
    <row r="647" spans="2:6" x14ac:dyDescent="0.2">
      <c r="B647" s="14"/>
      <c r="F647" s="14"/>
    </row>
    <row r="648" spans="2:6" x14ac:dyDescent="0.2">
      <c r="B648" s="14"/>
      <c r="F648" s="14"/>
    </row>
    <row r="649" spans="2:6" x14ac:dyDescent="0.2">
      <c r="B649" s="14"/>
      <c r="F649" s="14"/>
    </row>
    <row r="650" spans="2:6" x14ac:dyDescent="0.2">
      <c r="B650" s="14"/>
      <c r="F650" s="14"/>
    </row>
    <row r="651" spans="2:6" x14ac:dyDescent="0.2">
      <c r="B651" s="14"/>
      <c r="F651" s="14"/>
    </row>
    <row r="652" spans="2:6" x14ac:dyDescent="0.2">
      <c r="B652" s="14"/>
      <c r="F652" s="14"/>
    </row>
    <row r="653" spans="2:6" x14ac:dyDescent="0.2">
      <c r="B653" s="14"/>
      <c r="F653" s="14"/>
    </row>
    <row r="654" spans="2:6" x14ac:dyDescent="0.2">
      <c r="B654" s="14"/>
      <c r="F654" s="14"/>
    </row>
    <row r="655" spans="2:6" x14ac:dyDescent="0.2">
      <c r="B655" s="14"/>
      <c r="F655" s="14"/>
    </row>
    <row r="656" spans="2:6" x14ac:dyDescent="0.2">
      <c r="B656" s="14"/>
      <c r="F656" s="14"/>
    </row>
    <row r="657" spans="2:6" x14ac:dyDescent="0.2">
      <c r="B657" s="14"/>
      <c r="F657" s="14"/>
    </row>
    <row r="658" spans="2:6" x14ac:dyDescent="0.2">
      <c r="B658" s="14"/>
      <c r="F658" s="14"/>
    </row>
    <row r="659" spans="2:6" x14ac:dyDescent="0.2">
      <c r="B659" s="14"/>
      <c r="F659" s="14"/>
    </row>
    <row r="660" spans="2:6" x14ac:dyDescent="0.2">
      <c r="B660" s="14"/>
      <c r="F660" s="14"/>
    </row>
    <row r="661" spans="2:6" x14ac:dyDescent="0.2">
      <c r="B661" s="14"/>
      <c r="F661" s="14"/>
    </row>
    <row r="662" spans="2:6" x14ac:dyDescent="0.2">
      <c r="B662" s="14"/>
      <c r="F662" s="14"/>
    </row>
    <row r="663" spans="2:6" x14ac:dyDescent="0.2">
      <c r="B663" s="14"/>
      <c r="F663" s="14"/>
    </row>
    <row r="664" spans="2:6" x14ac:dyDescent="0.2">
      <c r="B664" s="14"/>
      <c r="F664" s="14"/>
    </row>
    <row r="665" spans="2:6" x14ac:dyDescent="0.2">
      <c r="B665" s="14"/>
      <c r="F665" s="14"/>
    </row>
    <row r="666" spans="2:6" x14ac:dyDescent="0.2">
      <c r="B666" s="14"/>
      <c r="F666" s="14"/>
    </row>
    <row r="667" spans="2:6" x14ac:dyDescent="0.2">
      <c r="B667" s="14"/>
      <c r="F667" s="14"/>
    </row>
    <row r="668" spans="2:6" x14ac:dyDescent="0.2">
      <c r="B668" s="14"/>
      <c r="F668" s="14"/>
    </row>
    <row r="669" spans="2:6" x14ac:dyDescent="0.2">
      <c r="B669" s="14"/>
      <c r="F669" s="14"/>
    </row>
    <row r="670" spans="2:6" x14ac:dyDescent="0.2">
      <c r="B670" s="14"/>
      <c r="F670" s="14"/>
    </row>
    <row r="671" spans="2:6" x14ac:dyDescent="0.2">
      <c r="B671" s="14"/>
      <c r="F671" s="14"/>
    </row>
    <row r="672" spans="2:6" x14ac:dyDescent="0.2">
      <c r="B672" s="14"/>
      <c r="F672" s="14"/>
    </row>
    <row r="673" spans="2:6" x14ac:dyDescent="0.2">
      <c r="B673" s="14"/>
      <c r="F673" s="14"/>
    </row>
    <row r="674" spans="2:6" x14ac:dyDescent="0.2">
      <c r="B674" s="14"/>
      <c r="F674" s="14"/>
    </row>
    <row r="675" spans="2:6" x14ac:dyDescent="0.2">
      <c r="B675" s="14"/>
      <c r="F675" s="14"/>
    </row>
    <row r="676" spans="2:6" x14ac:dyDescent="0.2">
      <c r="B676" s="14"/>
      <c r="F676" s="14"/>
    </row>
    <row r="677" spans="2:6" x14ac:dyDescent="0.2">
      <c r="B677" s="14"/>
      <c r="F677" s="14"/>
    </row>
    <row r="678" spans="2:6" x14ac:dyDescent="0.2">
      <c r="B678" s="14"/>
      <c r="F678" s="14"/>
    </row>
    <row r="679" spans="2:6" x14ac:dyDescent="0.2">
      <c r="B679" s="14"/>
      <c r="F679" s="14"/>
    </row>
    <row r="680" spans="2:6" x14ac:dyDescent="0.2">
      <c r="B680" s="14"/>
      <c r="F680" s="14"/>
    </row>
    <row r="681" spans="2:6" x14ac:dyDescent="0.2">
      <c r="B681" s="14"/>
      <c r="F681" s="14"/>
    </row>
    <row r="682" spans="2:6" x14ac:dyDescent="0.2">
      <c r="B682" s="14"/>
      <c r="F682" s="14"/>
    </row>
    <row r="683" spans="2:6" x14ac:dyDescent="0.2">
      <c r="B683" s="14"/>
      <c r="F683" s="14"/>
    </row>
    <row r="684" spans="2:6" x14ac:dyDescent="0.2">
      <c r="B684" s="14"/>
      <c r="F684" s="14"/>
    </row>
    <row r="685" spans="2:6" x14ac:dyDescent="0.2">
      <c r="B685" s="14"/>
      <c r="F685" s="14"/>
    </row>
    <row r="686" spans="2:6" x14ac:dyDescent="0.2">
      <c r="B686" s="14"/>
      <c r="F686" s="14"/>
    </row>
    <row r="687" spans="2:6" x14ac:dyDescent="0.2">
      <c r="B687" s="14"/>
      <c r="F687" s="14"/>
    </row>
    <row r="688" spans="2:6" x14ac:dyDescent="0.2">
      <c r="B688" s="14"/>
      <c r="F688" s="14"/>
    </row>
    <row r="689" spans="2:6" x14ac:dyDescent="0.2">
      <c r="B689" s="14"/>
      <c r="F689" s="14"/>
    </row>
    <row r="690" spans="2:6" x14ac:dyDescent="0.2">
      <c r="B690" s="14"/>
      <c r="F690" s="14"/>
    </row>
    <row r="691" spans="2:6" x14ac:dyDescent="0.2">
      <c r="B691" s="14"/>
      <c r="F691" s="14"/>
    </row>
    <row r="692" spans="2:6" x14ac:dyDescent="0.2">
      <c r="B692" s="14"/>
      <c r="F692" s="14"/>
    </row>
    <row r="693" spans="2:6" x14ac:dyDescent="0.2">
      <c r="B693" s="14"/>
      <c r="F693" s="14"/>
    </row>
    <row r="694" spans="2:6" x14ac:dyDescent="0.2">
      <c r="B694" s="14"/>
      <c r="F694" s="14"/>
    </row>
    <row r="695" spans="2:6" x14ac:dyDescent="0.2">
      <c r="B695" s="14"/>
      <c r="F695" s="14"/>
    </row>
    <row r="696" spans="2:6" x14ac:dyDescent="0.2">
      <c r="B696" s="14"/>
      <c r="F696" s="14"/>
    </row>
    <row r="697" spans="2:6" x14ac:dyDescent="0.2">
      <c r="B697" s="14"/>
      <c r="F697" s="14"/>
    </row>
    <row r="698" spans="2:6" x14ac:dyDescent="0.2">
      <c r="B698" s="14"/>
      <c r="F698" s="14"/>
    </row>
    <row r="699" spans="2:6" x14ac:dyDescent="0.2">
      <c r="B699" s="14"/>
      <c r="F699" s="14"/>
    </row>
    <row r="700" spans="2:6" x14ac:dyDescent="0.2">
      <c r="B700" s="14"/>
      <c r="F700" s="14"/>
    </row>
    <row r="701" spans="2:6" x14ac:dyDescent="0.2">
      <c r="B701" s="14"/>
      <c r="F701" s="14"/>
    </row>
    <row r="702" spans="2:6" x14ac:dyDescent="0.2">
      <c r="B702" s="14"/>
      <c r="F702" s="14"/>
    </row>
    <row r="703" spans="2:6" x14ac:dyDescent="0.2">
      <c r="B703" s="14"/>
      <c r="F703" s="14"/>
    </row>
    <row r="704" spans="2:6" x14ac:dyDescent="0.2">
      <c r="B704" s="14"/>
      <c r="F704" s="14"/>
    </row>
    <row r="705" spans="2:6" x14ac:dyDescent="0.2">
      <c r="B705" s="14"/>
      <c r="F705" s="14"/>
    </row>
    <row r="706" spans="2:6" x14ac:dyDescent="0.2">
      <c r="B706" s="14"/>
      <c r="F706" s="14"/>
    </row>
    <row r="707" spans="2:6" x14ac:dyDescent="0.2">
      <c r="B707" s="14"/>
      <c r="F707" s="14"/>
    </row>
    <row r="708" spans="2:6" x14ac:dyDescent="0.2">
      <c r="B708" s="14"/>
      <c r="F708" s="14"/>
    </row>
    <row r="709" spans="2:6" x14ac:dyDescent="0.2">
      <c r="B709" s="14"/>
      <c r="F709" s="14"/>
    </row>
    <row r="710" spans="2:6" x14ac:dyDescent="0.2">
      <c r="B710" s="14"/>
      <c r="F710" s="14"/>
    </row>
    <row r="711" spans="2:6" x14ac:dyDescent="0.2">
      <c r="B711" s="14"/>
      <c r="F711" s="14"/>
    </row>
    <row r="712" spans="2:6" x14ac:dyDescent="0.2">
      <c r="B712" s="14"/>
      <c r="F712" s="14"/>
    </row>
    <row r="713" spans="2:6" x14ac:dyDescent="0.2">
      <c r="B713" s="14"/>
      <c r="F713" s="14"/>
    </row>
    <row r="714" spans="2:6" x14ac:dyDescent="0.2">
      <c r="B714" s="14"/>
      <c r="F714" s="14"/>
    </row>
    <row r="715" spans="2:6" x14ac:dyDescent="0.2">
      <c r="B715" s="14"/>
      <c r="F715" s="14"/>
    </row>
    <row r="716" spans="2:6" x14ac:dyDescent="0.2">
      <c r="B716" s="14"/>
      <c r="F716" s="14"/>
    </row>
    <row r="717" spans="2:6" x14ac:dyDescent="0.2">
      <c r="B717" s="14"/>
      <c r="F717" s="14"/>
    </row>
    <row r="718" spans="2:6" x14ac:dyDescent="0.2">
      <c r="B718" s="14"/>
      <c r="F718" s="14"/>
    </row>
    <row r="719" spans="2:6" x14ac:dyDescent="0.2">
      <c r="B719" s="14"/>
      <c r="F719" s="14"/>
    </row>
    <row r="720" spans="2:6" x14ac:dyDescent="0.2">
      <c r="B720" s="14"/>
      <c r="F720" s="14"/>
    </row>
    <row r="721" spans="2:6" x14ac:dyDescent="0.2">
      <c r="B721" s="14"/>
      <c r="F721" s="14"/>
    </row>
    <row r="722" spans="2:6" x14ac:dyDescent="0.2">
      <c r="B722" s="14"/>
      <c r="F722" s="14"/>
    </row>
    <row r="723" spans="2:6" x14ac:dyDescent="0.2">
      <c r="B723" s="14"/>
      <c r="F723" s="14"/>
    </row>
    <row r="724" spans="2:6" x14ac:dyDescent="0.2">
      <c r="B724" s="14"/>
      <c r="F724" s="14"/>
    </row>
    <row r="725" spans="2:6" x14ac:dyDescent="0.2">
      <c r="B725" s="14"/>
      <c r="F725" s="14"/>
    </row>
    <row r="726" spans="2:6" x14ac:dyDescent="0.2">
      <c r="B726" s="14"/>
      <c r="F726" s="14"/>
    </row>
    <row r="727" spans="2:6" x14ac:dyDescent="0.2">
      <c r="B727" s="14"/>
      <c r="F727" s="14"/>
    </row>
    <row r="728" spans="2:6" x14ac:dyDescent="0.2">
      <c r="B728" s="14"/>
      <c r="F728" s="14"/>
    </row>
    <row r="729" spans="2:6" x14ac:dyDescent="0.2">
      <c r="B729" s="14"/>
      <c r="F729" s="14"/>
    </row>
    <row r="730" spans="2:6" x14ac:dyDescent="0.2">
      <c r="B730" s="14"/>
      <c r="F730" s="14"/>
    </row>
    <row r="731" spans="2:6" x14ac:dyDescent="0.2">
      <c r="B731" s="14"/>
      <c r="F731" s="14"/>
    </row>
    <row r="732" spans="2:6" x14ac:dyDescent="0.2">
      <c r="B732" s="14"/>
      <c r="F732" s="14"/>
    </row>
    <row r="733" spans="2:6" x14ac:dyDescent="0.2">
      <c r="B733" s="14"/>
      <c r="F733" s="14"/>
    </row>
    <row r="734" spans="2:6" x14ac:dyDescent="0.2">
      <c r="B734" s="14"/>
      <c r="F734" s="14"/>
    </row>
    <row r="735" spans="2:6" x14ac:dyDescent="0.2">
      <c r="B735" s="14"/>
      <c r="F735" s="14"/>
    </row>
    <row r="736" spans="2:6" x14ac:dyDescent="0.2">
      <c r="B736" s="14"/>
      <c r="F736" s="14"/>
    </row>
    <row r="737" spans="2:6" x14ac:dyDescent="0.2">
      <c r="B737" s="14"/>
      <c r="F737" s="14"/>
    </row>
    <row r="738" spans="2:6" x14ac:dyDescent="0.2">
      <c r="B738" s="14"/>
      <c r="F738" s="14"/>
    </row>
    <row r="739" spans="2:6" x14ac:dyDescent="0.2">
      <c r="B739" s="14"/>
      <c r="F739" s="14"/>
    </row>
    <row r="740" spans="2:6" x14ac:dyDescent="0.2">
      <c r="B740" s="14"/>
      <c r="F740" s="14"/>
    </row>
    <row r="741" spans="2:6" x14ac:dyDescent="0.2">
      <c r="B741" s="14"/>
      <c r="F741" s="14"/>
    </row>
    <row r="742" spans="2:6" x14ac:dyDescent="0.2">
      <c r="B742" s="14"/>
      <c r="F742" s="14"/>
    </row>
    <row r="743" spans="2:6" x14ac:dyDescent="0.2">
      <c r="B743" s="14"/>
      <c r="F743" s="14"/>
    </row>
    <row r="744" spans="2:6" x14ac:dyDescent="0.2">
      <c r="B744" s="14"/>
      <c r="F744" s="14"/>
    </row>
    <row r="745" spans="2:6" x14ac:dyDescent="0.2">
      <c r="B745" s="14"/>
      <c r="F745" s="14"/>
    </row>
    <row r="746" spans="2:6" x14ac:dyDescent="0.2">
      <c r="B746" s="14"/>
      <c r="F746" s="14"/>
    </row>
    <row r="747" spans="2:6" x14ac:dyDescent="0.2">
      <c r="B747" s="14"/>
      <c r="F747" s="14"/>
    </row>
    <row r="748" spans="2:6" x14ac:dyDescent="0.2">
      <c r="B748" s="14"/>
      <c r="F748" s="14"/>
    </row>
    <row r="749" spans="2:6" x14ac:dyDescent="0.2">
      <c r="B749" s="14"/>
      <c r="F749" s="14"/>
    </row>
    <row r="750" spans="2:6" x14ac:dyDescent="0.2">
      <c r="B750" s="14"/>
      <c r="F750" s="14"/>
    </row>
    <row r="751" spans="2:6" x14ac:dyDescent="0.2">
      <c r="B751" s="14"/>
      <c r="F751" s="14"/>
    </row>
    <row r="752" spans="2:6" x14ac:dyDescent="0.2">
      <c r="B752" s="14"/>
      <c r="F752" s="14"/>
    </row>
    <row r="753" spans="2:6" x14ac:dyDescent="0.2">
      <c r="B753" s="14"/>
      <c r="F753" s="14"/>
    </row>
    <row r="754" spans="2:6" x14ac:dyDescent="0.2">
      <c r="B754" s="14"/>
      <c r="F754" s="14"/>
    </row>
    <row r="755" spans="2:6" x14ac:dyDescent="0.2">
      <c r="B755" s="14"/>
      <c r="F755" s="14"/>
    </row>
    <row r="756" spans="2:6" x14ac:dyDescent="0.2">
      <c r="B756" s="14"/>
      <c r="F756" s="14"/>
    </row>
    <row r="757" spans="2:6" x14ac:dyDescent="0.2">
      <c r="B757" s="14"/>
      <c r="F757" s="14"/>
    </row>
    <row r="758" spans="2:6" x14ac:dyDescent="0.2">
      <c r="B758" s="14"/>
      <c r="F758" s="14"/>
    </row>
    <row r="759" spans="2:6" x14ac:dyDescent="0.2">
      <c r="B759" s="14"/>
      <c r="F759" s="14"/>
    </row>
    <row r="760" spans="2:6" x14ac:dyDescent="0.2">
      <c r="B760" s="14"/>
      <c r="F760" s="14"/>
    </row>
    <row r="761" spans="2:6" x14ac:dyDescent="0.2">
      <c r="B761" s="14"/>
      <c r="F761" s="14"/>
    </row>
    <row r="762" spans="2:6" x14ac:dyDescent="0.2">
      <c r="B762" s="14"/>
      <c r="F762" s="14"/>
    </row>
    <row r="763" spans="2:6" x14ac:dyDescent="0.2">
      <c r="B763" s="14"/>
      <c r="F763" s="14"/>
    </row>
    <row r="764" spans="2:6" x14ac:dyDescent="0.2">
      <c r="B764" s="14"/>
      <c r="F764" s="14"/>
    </row>
    <row r="765" spans="2:6" x14ac:dyDescent="0.2">
      <c r="B765" s="14"/>
      <c r="F765" s="14"/>
    </row>
    <row r="766" spans="2:6" x14ac:dyDescent="0.2">
      <c r="B766" s="14"/>
      <c r="F766" s="14"/>
    </row>
    <row r="767" spans="2:6" x14ac:dyDescent="0.2">
      <c r="B767" s="14"/>
      <c r="F767" s="14"/>
    </row>
    <row r="768" spans="2:6" x14ac:dyDescent="0.2">
      <c r="B768" s="14"/>
      <c r="F768" s="14"/>
    </row>
    <row r="769" spans="2:6" x14ac:dyDescent="0.2">
      <c r="B769" s="14"/>
      <c r="F769" s="14"/>
    </row>
    <row r="770" spans="2:6" x14ac:dyDescent="0.2">
      <c r="B770" s="14"/>
      <c r="F770" s="14"/>
    </row>
    <row r="771" spans="2:6" x14ac:dyDescent="0.2">
      <c r="B771" s="14"/>
      <c r="F771" s="14"/>
    </row>
    <row r="772" spans="2:6" x14ac:dyDescent="0.2">
      <c r="B772" s="14"/>
      <c r="F772" s="14"/>
    </row>
    <row r="773" spans="2:6" x14ac:dyDescent="0.2">
      <c r="B773" s="14"/>
      <c r="F773" s="14"/>
    </row>
    <row r="774" spans="2:6" x14ac:dyDescent="0.2">
      <c r="B774" s="14"/>
      <c r="F774" s="14"/>
    </row>
    <row r="775" spans="2:6" x14ac:dyDescent="0.2">
      <c r="B775" s="14"/>
      <c r="F775" s="14"/>
    </row>
    <row r="776" spans="2:6" x14ac:dyDescent="0.2">
      <c r="B776" s="14"/>
      <c r="F776" s="14"/>
    </row>
    <row r="777" spans="2:6" x14ac:dyDescent="0.2">
      <c r="B777" s="14"/>
      <c r="F777" s="14"/>
    </row>
    <row r="778" spans="2:6" x14ac:dyDescent="0.2">
      <c r="B778" s="14"/>
      <c r="F778" s="14"/>
    </row>
    <row r="779" spans="2:6" x14ac:dyDescent="0.2">
      <c r="B779" s="14"/>
      <c r="F779" s="14"/>
    </row>
  </sheetData>
  <phoneticPr fontId="17" type="noConversion"/>
  <hyperlinks>
    <hyperlink ref="P42" r:id="rId1" display="http://www.bav-astro.de/sfs/BAVM_link.php?BAVMnr=118"/>
    <hyperlink ref="P46" r:id="rId2" display="http://var.astro.cz/oejv/issues/oejv0003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2002-07-31T07:15:16Z</dcterms:created>
  <dcterms:modified xsi:type="dcterms:W3CDTF">2024-03-02T04:13:45Z</dcterms:modified>
</cp:coreProperties>
</file>