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2B92F8B-E752-44CD-B5C0-69826490953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A21" i="1"/>
  <c r="H20" i="1"/>
  <c r="G11" i="1"/>
  <c r="E14" i="1"/>
  <c r="Q21" i="1"/>
  <c r="G21" i="1"/>
  <c r="C17" i="1"/>
  <c r="H21" i="1"/>
  <c r="C12" i="1"/>
  <c r="C16" i="1" l="1"/>
  <c r="D18" i="1" s="1"/>
  <c r="E15" i="1"/>
  <c r="C11" i="1"/>
  <c r="C15" i="1" l="1"/>
  <c r="O22" i="1"/>
  <c r="S22" i="1" s="1"/>
  <c r="O21" i="1"/>
  <c r="S21" i="1" s="1"/>
  <c r="S19" i="1" s="1"/>
  <c r="C18" i="1" l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<sst xmlns="http://schemas.openxmlformats.org/spreadsheetml/2006/main" count="54" uniqueCount="51">
  <si>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</si>
  <si>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</si>
  <si>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</si>
  <si>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</si>
  <si>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</si>
  <si>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</si>
  <si>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</si>
  <si>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</si>
  <si>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</si>
  <si>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</si>
  <si>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</si>
  <si>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</si>
  <si>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</si>
  <si>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</si>
  <si>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</si>
  <si>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</si>
  <si>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</si>
  <si>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</si>
  <si>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</si>
  <si>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</si>
  <si>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</si>
  <si>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</si>
  <si>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</si>
  <si>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</si>
  <si>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</si>
  <si>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</si>
  <si>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</si>
  <si>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</si>
  <si>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</si>
  <si>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</si>
  <si>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</si>
  <si>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</si>
  <si>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</si>
  <si>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</si>
  <si>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</si>
  <si>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</si>
  <si>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</si>
  <si>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</si>
  <si>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</si>
  <si>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</si>
  <si>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</si>
  <si>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</si>
  <si>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G1654-0575</t>
  </si>
  <si>
    <t>GSC 1654-0575</t>
  </si>
  <si>
    <t>G1654-0575_Peg.xls</t>
  </si>
  <si>
    <t>EB / EW</t>
  </si>
  <si>
    <t>Peg</t>
  </si>
  <si>
    <t>VSX</t>
  </si>
  <si>
    <t>IBVS 6011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</si>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</sst>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1654-0575 -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66-4D45-A614-7E45F2F0957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1.1394000117434189E-2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66-4D45-A614-7E45F2F0957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66-4D45-A614-7E45F2F0957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66-4D45-A614-7E45F2F0957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66-4D45-A614-7E45F2F0957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66-4D45-A614-7E45F2F0957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66-4D45-A614-7E45F2F0957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1.1394000117434189E-2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66-4D45-A614-7E45F2F0957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366-4D45-A614-7E45F2F09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734520"/>
        <c:axId val="1"/>
      </c:scatterChart>
      <c:valAx>
        <c:axId val="703734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734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6270544-43CA-DFAD-976F-3A05C3195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t="s">
        <v>44</v>
      </c>
    </row>
    <row r="2" spans="1:7" s="7" customFormat="1" ht="12.95" customHeight="1" x14ac:dyDescent="0.2">
      <c r="A2" s="7" t="s">
        <v>24</v>
      </c>
      <c r="B2" s="7" t="s">
        <v>45</v>
      </c>
      <c r="C2" s="8" t="s">
        <v>41</v>
      </c>
      <c r="D2" s="9" t="s">
        <v>46</v>
      </c>
      <c r="E2" s="4" t="s">
        <v>42</v>
      </c>
      <c r="F2" s="7" t="e">
        <v>#N/A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</row>
    <row r="7" spans="1:7" s="7" customFormat="1" ht="12.95" customHeight="1" x14ac:dyDescent="0.2">
      <c r="A7" s="7" t="s">
        <v>2</v>
      </c>
      <c r="C7" s="35">
        <v>55068.646999999881</v>
      </c>
      <c r="D7" s="14" t="s">
        <v>47</v>
      </c>
    </row>
    <row r="8" spans="1:7" s="7" customFormat="1" ht="12.95" customHeight="1" x14ac:dyDescent="0.2">
      <c r="A8" s="7" t="s">
        <v>3</v>
      </c>
      <c r="C8" s="35">
        <v>0.32451400000000002</v>
      </c>
      <c r="D8" s="14" t="s">
        <v>47</v>
      </c>
    </row>
    <row r="9" spans="1:7" s="7" customFormat="1" ht="12.95" customHeight="1" x14ac:dyDescent="0.2">
      <c r="A9" s="15" t="s">
        <v>30</v>
      </c>
      <c r="C9" s="16">
        <v>-9.5</v>
      </c>
      <c r="D9" s="7" t="s">
        <v>31</v>
      </c>
    </row>
    <row r="10" spans="1:7" s="7" customFormat="1" ht="12.95" customHeight="1" thickBot="1" x14ac:dyDescent="0.25">
      <c r="C10" s="17" t="s">
        <v>20</v>
      </c>
      <c r="D10" s="17" t="s">
        <v>21</v>
      </c>
    </row>
    <row r="11" spans="1:7" s="7" customFormat="1" ht="12.95" customHeight="1" x14ac:dyDescent="0.2">
      <c r="A11" s="7" t="s">
        <v>15</v>
      </c>
      <c r="C11" s="18">
        <f ca="1">INTERCEPT(INDIRECT($G$11):G992,INDIRECT($F$11):F992)</f>
        <v>0</v>
      </c>
      <c r="D11" s="9"/>
      <c r="F11" s="19" t="str">
        <f>"F"&amp;E19</f>
        <v>F21</v>
      </c>
      <c r="G11" s="18" t="str">
        <f>"G"&amp;E19</f>
        <v>G21</v>
      </c>
    </row>
    <row r="12" spans="1:7" s="7" customFormat="1" ht="12.95" customHeight="1" x14ac:dyDescent="0.2">
      <c r="A12" s="7" t="s">
        <v>16</v>
      </c>
      <c r="C12" s="18">
        <f ca="1">SLOPE(INDIRECT($G$11):G992,INDIRECT($F$11):F992)</f>
        <v>4.7894073633603151E-6</v>
      </c>
      <c r="D12" s="9"/>
    </row>
    <row r="13" spans="1:7" s="7" customFormat="1" ht="12.95" customHeight="1" x14ac:dyDescent="0.2">
      <c r="A13" s="7" t="s">
        <v>19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60371.733666782406</v>
      </c>
    </row>
    <row r="15" spans="1:7" s="7" customFormat="1" ht="12.95" customHeight="1" x14ac:dyDescent="0.2">
      <c r="A15" s="22" t="s">
        <v>17</v>
      </c>
      <c r="C15" s="23">
        <f ca="1">(C7+C11)+(C8+C12)*INT(MAX(F21:F3533))</f>
        <v>55840.677199999998</v>
      </c>
      <c r="D15" s="20" t="s">
        <v>38</v>
      </c>
      <c r="E15" s="21">
        <f ca="1">ROUND(2*(E14-$C$7)/$C$8,0)/2+E13</f>
        <v>16342.5</v>
      </c>
    </row>
    <row r="16" spans="1:7" s="7" customFormat="1" ht="12.95" customHeight="1" x14ac:dyDescent="0.2">
      <c r="A16" s="10" t="s">
        <v>4</v>
      </c>
      <c r="C16" s="24">
        <f ca="1">+C8+C12</f>
        <v>0.32451878940736339</v>
      </c>
      <c r="D16" s="20" t="s">
        <v>39</v>
      </c>
      <c r="E16" s="18">
        <f ca="1">ROUND(2*(E14-$C$15)/$C$16,0)/2+E13</f>
        <v>13963.5</v>
      </c>
    </row>
    <row r="17" spans="1:19" s="7" customFormat="1" ht="12.95" customHeight="1" thickBot="1" x14ac:dyDescent="0.25">
      <c r="A17" s="20" t="s">
        <v>29</v>
      </c>
      <c r="C17" s="7">
        <f>COUNT(C21:C2191)</f>
        <v>2</v>
      </c>
      <c r="D17" s="20" t="s">
        <v>33</v>
      </c>
      <c r="E17" s="25">
        <f ca="1">+$C$15+$C$16*E16-15018.5-$C$9/24</f>
        <v>45353.991149223053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55840.677199999998</v>
      </c>
      <c r="D18" s="27">
        <f ca="1">+C16</f>
        <v>0.32451878940736339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21</v>
      </c>
      <c r="S19" s="7">
        <f ca="1">SQRT(SUM(S21:S50)/(COUNT(S21:S50)-1))</f>
        <v>0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VSX</v>
      </c>
      <c r="I20" s="31" t="s">
        <v>50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7" customFormat="1" ht="12.95" customHeight="1" x14ac:dyDescent="0.2">
      <c r="A21" s="7" t="str">
        <f>D7</f>
        <v>VSX</v>
      </c>
      <c r="C21" s="13">
        <f>C$7</f>
        <v>55068.646999999881</v>
      </c>
      <c r="D21" s="13" t="s">
        <v>13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0</v>
      </c>
      <c r="Q21" s="34">
        <f>+C21-15018.5</f>
        <v>40050.146999999881</v>
      </c>
      <c r="S21" s="7">
        <f ca="1">+(O21-G21)^2</f>
        <v>0</v>
      </c>
    </row>
    <row r="22" spans="1:19" s="7" customFormat="1" ht="12.95" customHeight="1" x14ac:dyDescent="0.2">
      <c r="A22" s="5" t="s">
        <v>48</v>
      </c>
      <c r="B22" s="6" t="s">
        <v>49</v>
      </c>
      <c r="C22" s="5">
        <v>55840.677199999998</v>
      </c>
      <c r="D22" s="5">
        <v>2.9999999999999997E-4</v>
      </c>
      <c r="E22" s="7">
        <f>+(C22-C$7)/C$8</f>
        <v>2379.0351109662984</v>
      </c>
      <c r="F22" s="7">
        <f>ROUND(2*E22,0)/2</f>
        <v>2379</v>
      </c>
      <c r="G22" s="7">
        <f>+C22-(C$7+F22*C$8)</f>
        <v>1.1394000117434189E-2</v>
      </c>
      <c r="I22" s="7">
        <f>+G22</f>
        <v>1.1394000117434189E-2</v>
      </c>
      <c r="O22" s="7">
        <f ca="1">+C$11+C$12*$F22</f>
        <v>1.1394000117434189E-2</v>
      </c>
      <c r="Q22" s="34">
        <f>+C22-15018.5</f>
        <v>40822.177199999998</v>
      </c>
      <c r="S22" s="7">
        <f ca="1">+(O22-G22)^2</f>
        <v>0</v>
      </c>
    </row>
    <row r="23" spans="1:19" s="7" customFormat="1" ht="12.95" customHeight="1" x14ac:dyDescent="0.2">
      <c r="C23" s="13"/>
      <c r="D23" s="13"/>
      <c r="Q23" s="34"/>
    </row>
    <row r="24" spans="1:19" s="7" customFormat="1" ht="12.95" customHeight="1" x14ac:dyDescent="0.2">
      <c r="C24" s="13"/>
      <c r="D24" s="13"/>
      <c r="Q24" s="34"/>
    </row>
    <row r="25" spans="1:19" s="7" customFormat="1" ht="12.95" customHeight="1" x14ac:dyDescent="0.2">
      <c r="C25" s="13"/>
      <c r="D25" s="13"/>
      <c r="Q25" s="34"/>
    </row>
    <row r="26" spans="1:19" s="7" customFormat="1" ht="12.95" customHeight="1" x14ac:dyDescent="0.2">
      <c r="C26" s="13"/>
      <c r="D26" s="13"/>
      <c r="Q26" s="34"/>
    </row>
    <row r="27" spans="1:19" x14ac:dyDescent="0.2">
      <c r="C27" s="3"/>
      <c r="D27" s="3"/>
      <c r="Q27" s="2"/>
    </row>
    <row r="28" spans="1:19" x14ac:dyDescent="0.2">
      <c r="C28" s="3"/>
      <c r="D28" s="3"/>
      <c r="Q28" s="2"/>
    </row>
    <row r="29" spans="1:19" x14ac:dyDescent="0.2">
      <c r="C29" s="3"/>
      <c r="D29" s="3"/>
      <c r="Q29" s="2"/>
    </row>
    <row r="30" spans="1:19" x14ac:dyDescent="0.2">
      <c r="C30" s="3"/>
      <c r="D30" s="3"/>
      <c r="Q30" s="2"/>
    </row>
    <row r="31" spans="1:19" x14ac:dyDescent="0.2">
      <c r="C31" s="3"/>
      <c r="D31" s="3"/>
      <c r="Q31" s="2"/>
    </row>
    <row r="32" spans="1:19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2024-03-02T04:36:28Z</dcterms:modified>
</cp:coreProperties>
</file>