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FEE78F0-2C21-45DD-8E8C-0086A35823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I29" i="1" s="1"/>
  <c r="Q29" i="1"/>
  <c r="C21" i="1"/>
  <c r="C17" i="1" s="1"/>
  <c r="A21" i="1"/>
  <c r="Q22" i="1"/>
  <c r="E22" i="1"/>
  <c r="F22" i="1" s="1"/>
  <c r="G22" i="1" s="1"/>
  <c r="I22" i="1" s="1"/>
  <c r="G11" i="1"/>
  <c r="F11" i="1"/>
  <c r="E23" i="1"/>
  <c r="F23" i="1" s="1"/>
  <c r="G23" i="1" s="1"/>
  <c r="I23" i="1" s="1"/>
  <c r="E24" i="1"/>
  <c r="F24" i="1" s="1"/>
  <c r="G24" i="1" s="1"/>
  <c r="I24" i="1" s="1"/>
  <c r="E25" i="1"/>
  <c r="F25" i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 s="1"/>
  <c r="G28" i="1" s="1"/>
  <c r="I28" i="1" s="1"/>
  <c r="Q23" i="1"/>
  <c r="Q24" i="1"/>
  <c r="Q25" i="1"/>
  <c r="Q26" i="1"/>
  <c r="Q27" i="1"/>
  <c r="Q28" i="1"/>
  <c r="E14" i="1"/>
  <c r="E15" i="1" s="1"/>
  <c r="Q21" i="1" l="1"/>
  <c r="E21" i="1"/>
  <c r="F21" i="1" s="1"/>
  <c r="G21" i="1" s="1"/>
  <c r="C12" i="1"/>
  <c r="C11" i="1"/>
  <c r="O21" i="1" l="1"/>
  <c r="O25" i="1"/>
  <c r="O29" i="1"/>
  <c r="O26" i="1"/>
  <c r="O23" i="1"/>
  <c r="C15" i="1"/>
  <c r="C18" i="1" s="1"/>
  <c r="O27" i="1"/>
  <c r="O24" i="1"/>
  <c r="O22" i="1"/>
  <c r="O28" i="1"/>
  <c r="C16" i="1"/>
  <c r="D18" i="1" s="1"/>
  <c r="H21" i="1"/>
  <c r="E16" i="1" l="1"/>
  <c r="E17" i="1" s="1"/>
</calcChain>
</file>

<file path=xl/sharedStrings.xml><?xml version="1.0" encoding="utf-8"?>
<sst xmlns="http://schemas.openxmlformats.org/spreadsheetml/2006/main" count="67" uniqueCount="50">
  <si>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</si>
  <si>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</si>
  <si>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</si>
  <si>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</si>
  <si>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</si>
  <si>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</si>
  <si>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</si>
  <si>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</si>
  <si>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</si>
  <si>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</si>
  <si>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</si>
  <si>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</si>
  <si>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</si>
  <si>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</si>
  <si>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</si>
  <si>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</si>
  <si>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</si>
  <si>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</si>
  <si>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</si>
  <si>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</si>
  <si>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</si>
  <si>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</si>
  <si>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</si>
  <si>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</si>
  <si>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</si>
  <si>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</si>
  <si>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</si>
  <si>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</si>
  <si>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</si>
  <si>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</si>
  <si>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</si>
  <si>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</si>
  <si>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</si>
  <si>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</si>
  <si>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</si>
  <si>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</si>
  <si>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</si>
  <si>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</si>
  <si>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</si>
  <si>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</si>
  <si>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</si>
  <si>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G2223-0214</t>
  </si>
  <si>
    <t>OEJV 0160</t>
  </si>
  <si>
    <t>I</t>
  </si>
  <si>
    <t>II</t>
  </si>
  <si>
    <t>EW?</t>
  </si>
  <si>
    <t>Peh</t>
  </si>
  <si>
    <t>HS 2231+2441 Peg / GSC 2223-0214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</si>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</sst>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6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2231+2441 Peg 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7348</c:v>
                </c:pt>
                <c:pt idx="2">
                  <c:v>7392</c:v>
                </c:pt>
                <c:pt idx="3">
                  <c:v>7392.5</c:v>
                </c:pt>
                <c:pt idx="4">
                  <c:v>7393</c:v>
                </c:pt>
                <c:pt idx="5">
                  <c:v>7393.5</c:v>
                </c:pt>
                <c:pt idx="6">
                  <c:v>7394</c:v>
                </c:pt>
                <c:pt idx="7">
                  <c:v>7446.5</c:v>
                </c:pt>
                <c:pt idx="8">
                  <c:v>7447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F1-47AE-AA20-00A76849B0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7348</c:v>
                </c:pt>
                <c:pt idx="2">
                  <c:v>7392</c:v>
                </c:pt>
                <c:pt idx="3">
                  <c:v>7392.5</c:v>
                </c:pt>
                <c:pt idx="4">
                  <c:v>7393</c:v>
                </c:pt>
                <c:pt idx="5">
                  <c:v>7393.5</c:v>
                </c:pt>
                <c:pt idx="6">
                  <c:v>7394</c:v>
                </c:pt>
                <c:pt idx="7">
                  <c:v>7446.5</c:v>
                </c:pt>
                <c:pt idx="8">
                  <c:v>7447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9.5600000349804759E-5</c:v>
                </c:pt>
                <c:pt idx="2">
                  <c:v>-5.7600002037361264E-5</c:v>
                </c:pt>
                <c:pt idx="3">
                  <c:v>3.288500003691297E-3</c:v>
                </c:pt>
                <c:pt idx="4">
                  <c:v>-1.3540000509237871E-4</c:v>
                </c:pt>
                <c:pt idx="5">
                  <c:v>-1.429299998562783E-3</c:v>
                </c:pt>
                <c:pt idx="6">
                  <c:v>-4.4320000597508624E-4</c:v>
                </c:pt>
                <c:pt idx="7">
                  <c:v>1.072999948519282E-4</c:v>
                </c:pt>
                <c:pt idx="8">
                  <c:v>-5.565999963437207E-4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F1-47AE-AA20-00A76849B0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7348</c:v>
                </c:pt>
                <c:pt idx="2">
                  <c:v>7392</c:v>
                </c:pt>
                <c:pt idx="3">
                  <c:v>7392.5</c:v>
                </c:pt>
                <c:pt idx="4">
                  <c:v>7393</c:v>
                </c:pt>
                <c:pt idx="5">
                  <c:v>7393.5</c:v>
                </c:pt>
                <c:pt idx="6">
                  <c:v>7394</c:v>
                </c:pt>
                <c:pt idx="7">
                  <c:v>7446.5</c:v>
                </c:pt>
                <c:pt idx="8">
                  <c:v>7447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F1-47AE-AA20-00A76849B0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7348</c:v>
                </c:pt>
                <c:pt idx="2">
                  <c:v>7392</c:v>
                </c:pt>
                <c:pt idx="3">
                  <c:v>7392.5</c:v>
                </c:pt>
                <c:pt idx="4">
                  <c:v>7393</c:v>
                </c:pt>
                <c:pt idx="5">
                  <c:v>7393.5</c:v>
                </c:pt>
                <c:pt idx="6">
                  <c:v>7394</c:v>
                </c:pt>
                <c:pt idx="7">
                  <c:v>7446.5</c:v>
                </c:pt>
                <c:pt idx="8">
                  <c:v>7447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F1-47AE-AA20-00A76849B0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7348</c:v>
                </c:pt>
                <c:pt idx="2">
                  <c:v>7392</c:v>
                </c:pt>
                <c:pt idx="3">
                  <c:v>7392.5</c:v>
                </c:pt>
                <c:pt idx="4">
                  <c:v>7393</c:v>
                </c:pt>
                <c:pt idx="5">
                  <c:v>7393.5</c:v>
                </c:pt>
                <c:pt idx="6">
                  <c:v>7394</c:v>
                </c:pt>
                <c:pt idx="7">
                  <c:v>7446.5</c:v>
                </c:pt>
                <c:pt idx="8">
                  <c:v>7447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F1-47AE-AA20-00A76849B0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7348</c:v>
                </c:pt>
                <c:pt idx="2">
                  <c:v>7392</c:v>
                </c:pt>
                <c:pt idx="3">
                  <c:v>7392.5</c:v>
                </c:pt>
                <c:pt idx="4">
                  <c:v>7393</c:v>
                </c:pt>
                <c:pt idx="5">
                  <c:v>7393.5</c:v>
                </c:pt>
                <c:pt idx="6">
                  <c:v>7394</c:v>
                </c:pt>
                <c:pt idx="7">
                  <c:v>7446.5</c:v>
                </c:pt>
                <c:pt idx="8">
                  <c:v>7447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F1-47AE-AA20-00A76849B0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7348</c:v>
                </c:pt>
                <c:pt idx="2">
                  <c:v>7392</c:v>
                </c:pt>
                <c:pt idx="3">
                  <c:v>7392.5</c:v>
                </c:pt>
                <c:pt idx="4">
                  <c:v>7393</c:v>
                </c:pt>
                <c:pt idx="5">
                  <c:v>7393.5</c:v>
                </c:pt>
                <c:pt idx="6">
                  <c:v>7394</c:v>
                </c:pt>
                <c:pt idx="7">
                  <c:v>7446.5</c:v>
                </c:pt>
                <c:pt idx="8">
                  <c:v>7447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F1-47AE-AA20-00A76849B0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7348</c:v>
                </c:pt>
                <c:pt idx="2">
                  <c:v>7392</c:v>
                </c:pt>
                <c:pt idx="3">
                  <c:v>7392.5</c:v>
                </c:pt>
                <c:pt idx="4">
                  <c:v>7393</c:v>
                </c:pt>
                <c:pt idx="5">
                  <c:v>7393.5</c:v>
                </c:pt>
                <c:pt idx="6">
                  <c:v>7394</c:v>
                </c:pt>
                <c:pt idx="7">
                  <c:v>7446.5</c:v>
                </c:pt>
                <c:pt idx="8">
                  <c:v>7447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5.16908722463068E-6</c:v>
                </c:pt>
                <c:pt idx="1">
                  <c:v>1.0728244060068663E-4</c:v>
                </c:pt>
                <c:pt idx="2">
                  <c:v>1.0789389780653127E-4</c:v>
                </c:pt>
                <c:pt idx="3">
                  <c:v>1.0790084618387042E-4</c:v>
                </c:pt>
                <c:pt idx="4">
                  <c:v>1.0790779456120956E-4</c:v>
                </c:pt>
                <c:pt idx="5">
                  <c:v>1.0791474293854869E-4</c:v>
                </c:pt>
                <c:pt idx="6">
                  <c:v>1.0792169131588783E-4</c:v>
                </c:pt>
                <c:pt idx="7">
                  <c:v>1.0865127093649793E-4</c:v>
                </c:pt>
                <c:pt idx="8">
                  <c:v>1.0865821931383707E-4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F1-47AE-AA20-00A76849B0B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7348</c:v>
                </c:pt>
                <c:pt idx="2">
                  <c:v>7392</c:v>
                </c:pt>
                <c:pt idx="3">
                  <c:v>7392.5</c:v>
                </c:pt>
                <c:pt idx="4">
                  <c:v>7393</c:v>
                </c:pt>
                <c:pt idx="5">
                  <c:v>7393.5</c:v>
                </c:pt>
                <c:pt idx="6">
                  <c:v>7394</c:v>
                </c:pt>
                <c:pt idx="7">
                  <c:v>7446.5</c:v>
                </c:pt>
                <c:pt idx="8">
                  <c:v>7447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F1-47AE-AA20-00A76849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300328"/>
        <c:axId val="1"/>
      </c:scatterChart>
      <c:valAx>
        <c:axId val="759300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30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08A265-6554-3B9E-A49F-8A4623903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6384" width="10.28515625" style="4"/>
  </cols>
  <sheetData>
    <row r="1" spans="1:7" ht="20.25" x14ac:dyDescent="0.3">
      <c r="A1" s="3" t="s">
        <v>47</v>
      </c>
    </row>
    <row r="2" spans="1:7" s="4" customFormat="1" ht="12.95" customHeight="1" x14ac:dyDescent="0.2">
      <c r="A2" s="4" t="s">
        <v>24</v>
      </c>
      <c r="B2" s="4" t="s">
        <v>45</v>
      </c>
      <c r="C2" s="5"/>
      <c r="D2" s="5" t="s">
        <v>46</v>
      </c>
      <c r="E2" s="4" t="s">
        <v>41</v>
      </c>
      <c r="F2" s="4" t="s">
        <v>41</v>
      </c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9">
        <v>55428.761850000003</v>
      </c>
      <c r="D7" s="10" t="s">
        <v>49</v>
      </c>
    </row>
    <row r="8" spans="1:7" s="4" customFormat="1" ht="12.95" customHeight="1" x14ac:dyDescent="0.2">
      <c r="A8" s="4" t="s">
        <v>3</v>
      </c>
      <c r="C8" s="9">
        <v>0.1105878</v>
      </c>
      <c r="D8" s="10" t="s">
        <v>49</v>
      </c>
    </row>
    <row r="9" spans="1:7" s="4" customFormat="1" ht="12.95" customHeight="1" x14ac:dyDescent="0.2">
      <c r="A9" s="11" t="s">
        <v>30</v>
      </c>
      <c r="C9" s="12">
        <v>-9.5</v>
      </c>
      <c r="D9" s="4" t="s">
        <v>31</v>
      </c>
    </row>
    <row r="10" spans="1:7" s="4" customFormat="1" ht="12.95" customHeight="1" thickBot="1" x14ac:dyDescent="0.25">
      <c r="C10" s="13" t="s">
        <v>20</v>
      </c>
      <c r="D10" s="13" t="s">
        <v>21</v>
      </c>
    </row>
    <row r="11" spans="1:7" s="4" customFormat="1" ht="12.95" customHeight="1" x14ac:dyDescent="0.2">
      <c r="A11" s="4" t="s">
        <v>15</v>
      </c>
      <c r="C11" s="14">
        <f ca="1">INTERCEPT(INDIRECT($G$11):G991,INDIRECT($F$11):F991)</f>
        <v>5.16908722463068E-6</v>
      </c>
      <c r="D11" s="5"/>
      <c r="F11" s="15" t="str">
        <f>"F"&amp;E19</f>
        <v>F21</v>
      </c>
      <c r="G11" s="14" t="str">
        <f>"G"&amp;E19</f>
        <v>G21</v>
      </c>
    </row>
    <row r="12" spans="1:7" s="4" customFormat="1" ht="12.95" customHeight="1" x14ac:dyDescent="0.2">
      <c r="A12" s="4" t="s">
        <v>16</v>
      </c>
      <c r="C12" s="14">
        <f ca="1">SLOPE(INDIRECT($G$11):G991,INDIRECT($F$11):F991)</f>
        <v>1.3896754678287417E-8</v>
      </c>
      <c r="D12" s="5"/>
    </row>
    <row r="13" spans="1:7" s="4" customFormat="1" ht="12.95" customHeight="1" x14ac:dyDescent="0.2">
      <c r="A13" s="4" t="s">
        <v>19</v>
      </c>
      <c r="C13" s="5" t="s">
        <v>13</v>
      </c>
      <c r="D13" s="16" t="s">
        <v>37</v>
      </c>
      <c r="E13" s="12">
        <v>1</v>
      </c>
    </row>
    <row r="14" spans="1:7" s="4" customFormat="1" ht="12.95" customHeight="1" x14ac:dyDescent="0.2">
      <c r="D14" s="16" t="s">
        <v>32</v>
      </c>
      <c r="E14" s="17">
        <f ca="1">NOW()+15018.5+$C$9/24</f>
        <v>60371.755745833332</v>
      </c>
    </row>
    <row r="15" spans="1:7" s="4" customFormat="1" ht="12.95" customHeight="1" x14ac:dyDescent="0.2">
      <c r="A15" s="18" t="s">
        <v>17</v>
      </c>
      <c r="C15" s="19">
        <f ca="1">(C7+C11)+(C8+C12)*INT(MAX(F21:F3532))</f>
        <v>56252.309305258219</v>
      </c>
      <c r="D15" s="16" t="s">
        <v>38</v>
      </c>
      <c r="E15" s="17">
        <f ca="1">ROUND(2*(E14-$C$7)/$C$8,0)/2+E13</f>
        <v>44698.5</v>
      </c>
    </row>
    <row r="16" spans="1:7" s="4" customFormat="1" ht="12.95" customHeight="1" x14ac:dyDescent="0.2">
      <c r="A16" s="6" t="s">
        <v>4</v>
      </c>
      <c r="C16" s="20">
        <f ca="1">+C8+C12</f>
        <v>0.11058781389675468</v>
      </c>
      <c r="D16" s="16" t="s">
        <v>39</v>
      </c>
      <c r="E16" s="14">
        <f ca="1">ROUND(2*(E14-$C$15)/$C$16,0)/2+E13</f>
        <v>37251.5</v>
      </c>
    </row>
    <row r="17" spans="1:18" ht="12.95" customHeight="1" thickBot="1" x14ac:dyDescent="0.25">
      <c r="A17" s="16" t="s">
        <v>29</v>
      </c>
      <c r="B17" s="4"/>
      <c r="C17" s="4">
        <f>COUNT(C21:C2190)</f>
        <v>9</v>
      </c>
      <c r="D17" s="16" t="s">
        <v>33</v>
      </c>
      <c r="E17" s="21">
        <f ca="1">+$C$15+$C$16*E16-15018.5-$C$9/24</f>
        <v>45353.767087966509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2.95" customHeight="1" thickTop="1" thickBot="1" x14ac:dyDescent="0.25">
      <c r="A18" s="6" t="s">
        <v>5</v>
      </c>
      <c r="B18" s="4"/>
      <c r="C18" s="22">
        <f ca="1">+C15</f>
        <v>56252.309305258219</v>
      </c>
      <c r="D18" s="23">
        <f ca="1">+C16</f>
        <v>0.11058781389675468</v>
      </c>
      <c r="E18" s="24" t="s">
        <v>34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2.95" customHeight="1" thickTop="1" x14ac:dyDescent="0.2">
      <c r="A19" s="25" t="s">
        <v>35</v>
      </c>
      <c r="B19" s="4"/>
      <c r="C19" s="4"/>
      <c r="D19" s="4"/>
      <c r="E19" s="26">
        <v>21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49</v>
      </c>
      <c r="I20" s="27" t="s">
        <v>48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  <c r="R20" s="29" t="s">
        <v>36</v>
      </c>
    </row>
    <row r="21" spans="1:18" ht="12.95" customHeight="1" x14ac:dyDescent="0.2">
      <c r="A21" t="str">
        <f>$D$7</f>
        <v>VSX</v>
      </c>
      <c r="C21" s="2">
        <f>$C$7</f>
        <v>55428.761850000003</v>
      </c>
      <c r="D21" s="2"/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J21" s="4"/>
      <c r="K21" s="4"/>
      <c r="L21" s="4"/>
      <c r="M21" s="4"/>
      <c r="N21" s="4"/>
      <c r="O21" s="4">
        <f ca="1">+C$11+C$12*$F21</f>
        <v>5.16908722463068E-6</v>
      </c>
      <c r="P21" s="4"/>
      <c r="Q21" s="33">
        <f>+C21-15018.5</f>
        <v>40410.261850000003</v>
      </c>
    </row>
    <row r="22" spans="1:18" ht="12.95" customHeight="1" x14ac:dyDescent="0.2">
      <c r="A22" s="30" t="s">
        <v>42</v>
      </c>
      <c r="B22" s="31" t="s">
        <v>43</v>
      </c>
      <c r="C22" s="32">
        <v>56241.361100000002</v>
      </c>
      <c r="D22" s="32">
        <v>2.0000000000000001E-4</v>
      </c>
      <c r="E22" s="4">
        <f>+(C22-C$7)/C$8</f>
        <v>7348.0008644714817</v>
      </c>
      <c r="F22" s="4">
        <f>ROUND(2*E22,0)/2</f>
        <v>7348</v>
      </c>
      <c r="G22" s="4">
        <f>+C22-(C$7+F22*C$8)</f>
        <v>9.5600000349804759E-5</v>
      </c>
      <c r="H22" s="4"/>
      <c r="I22" s="4">
        <f>+G22</f>
        <v>9.5600000349804759E-5</v>
      </c>
      <c r="J22" s="4"/>
      <c r="K22" s="4"/>
      <c r="L22" s="4"/>
      <c r="M22" s="4"/>
      <c r="N22" s="4"/>
      <c r="O22" s="4">
        <f ca="1">+C$11+C$12*$F22</f>
        <v>1.0728244060068663E-4</v>
      </c>
      <c r="P22" s="4"/>
      <c r="Q22" s="33">
        <f>+C22-15018.5</f>
        <v>41222.861100000002</v>
      </c>
      <c r="R22" s="4"/>
    </row>
    <row r="23" spans="1:18" ht="12.95" customHeight="1" x14ac:dyDescent="0.2">
      <c r="A23" s="30" t="s">
        <v>42</v>
      </c>
      <c r="B23" s="31" t="s">
        <v>43</v>
      </c>
      <c r="C23" s="32">
        <v>56246.22681</v>
      </c>
      <c r="D23" s="32">
        <v>1E-4</v>
      </c>
      <c r="E23" s="4">
        <f>+(C23-C$7)/C$8</f>
        <v>7391.9994791468635</v>
      </c>
      <c r="F23" s="4">
        <f>ROUND(2*E23,0)/2</f>
        <v>7392</v>
      </c>
      <c r="G23" s="4">
        <f>+C23-(C$7+F23*C$8)</f>
        <v>-5.7600002037361264E-5</v>
      </c>
      <c r="H23" s="4"/>
      <c r="I23" s="4">
        <f>+G23</f>
        <v>-5.7600002037361264E-5</v>
      </c>
      <c r="J23" s="4"/>
      <c r="K23" s="4"/>
      <c r="L23" s="4"/>
      <c r="M23" s="4"/>
      <c r="N23" s="4"/>
      <c r="O23" s="4">
        <f ca="1">+C$11+C$12*$F23</f>
        <v>1.0789389780653127E-4</v>
      </c>
      <c r="P23" s="4"/>
      <c r="Q23" s="33">
        <f>+C23-15018.5</f>
        <v>41227.72681</v>
      </c>
      <c r="R23" s="4"/>
    </row>
    <row r="24" spans="1:18" ht="12.95" customHeight="1" x14ac:dyDescent="0.2">
      <c r="A24" s="30" t="s">
        <v>42</v>
      </c>
      <c r="B24" s="31" t="s">
        <v>44</v>
      </c>
      <c r="C24" s="32">
        <v>56246.285450000003</v>
      </c>
      <c r="D24" s="32">
        <v>6.9999999999999999E-4</v>
      </c>
      <c r="E24" s="4">
        <f>+(C24-C$7)/C$8</f>
        <v>7392.5297365532224</v>
      </c>
      <c r="F24" s="4">
        <f>ROUND(2*E24,0)/2</f>
        <v>7392.5</v>
      </c>
      <c r="G24" s="4">
        <f>+C24-(C$7+F24*C$8)</f>
        <v>3.288500003691297E-3</v>
      </c>
      <c r="H24" s="4"/>
      <c r="I24" s="4">
        <f>+G24</f>
        <v>3.288500003691297E-3</v>
      </c>
      <c r="J24" s="4"/>
      <c r="K24" s="4"/>
      <c r="L24" s="4"/>
      <c r="M24" s="4"/>
      <c r="N24" s="4"/>
      <c r="O24" s="4">
        <f ca="1">+C$11+C$12*$F24</f>
        <v>1.0790084618387042E-4</v>
      </c>
      <c r="P24" s="4"/>
      <c r="Q24" s="33">
        <f>+C24-15018.5</f>
        <v>41227.785450000003</v>
      </c>
      <c r="R24" s="4"/>
    </row>
    <row r="25" spans="1:18" ht="12.95" customHeight="1" x14ac:dyDescent="0.2">
      <c r="A25" s="30" t="s">
        <v>42</v>
      </c>
      <c r="B25" s="31" t="s">
        <v>43</v>
      </c>
      <c r="C25" s="32">
        <v>56246.337319999999</v>
      </c>
      <c r="D25" s="32">
        <v>2.0000000000000001E-4</v>
      </c>
      <c r="E25" s="4">
        <f>+(C25-C$7)/C$8</f>
        <v>7392.998775633444</v>
      </c>
      <c r="F25" s="4">
        <f>ROUND(2*E25,0)/2</f>
        <v>7393</v>
      </c>
      <c r="G25" s="4">
        <f>+C25-(C$7+F25*C$8)</f>
        <v>-1.3540000509237871E-4</v>
      </c>
      <c r="H25" s="4"/>
      <c r="I25" s="4">
        <f>+G25</f>
        <v>-1.3540000509237871E-4</v>
      </c>
      <c r="J25" s="4"/>
      <c r="K25" s="4"/>
      <c r="L25" s="4"/>
      <c r="M25" s="4"/>
      <c r="N25" s="4"/>
      <c r="O25" s="4">
        <f ca="1">+C$11+C$12*$F25</f>
        <v>1.0790779456120956E-4</v>
      </c>
      <c r="P25" s="4"/>
      <c r="Q25" s="33">
        <f>+C25-15018.5</f>
        <v>41227.837319999999</v>
      </c>
      <c r="R25" s="4"/>
    </row>
    <row r="26" spans="1:18" ht="12.95" customHeight="1" x14ac:dyDescent="0.2">
      <c r="A26" s="30" t="s">
        <v>42</v>
      </c>
      <c r="B26" s="31" t="s">
        <v>44</v>
      </c>
      <c r="C26" s="32">
        <v>56246.391320000002</v>
      </c>
      <c r="D26" s="32">
        <v>5.0000000000000001E-4</v>
      </c>
      <c r="E26" s="4">
        <f>+(C26-C$7)/C$8</f>
        <v>7393.487075427849</v>
      </c>
      <c r="F26" s="4">
        <f>ROUND(2*E26,0)/2</f>
        <v>7393.5</v>
      </c>
      <c r="G26" s="4">
        <f>+C26-(C$7+F26*C$8)</f>
        <v>-1.429299998562783E-3</v>
      </c>
      <c r="H26" s="4"/>
      <c r="I26" s="4">
        <f>+G26</f>
        <v>-1.429299998562783E-3</v>
      </c>
      <c r="J26" s="4"/>
      <c r="K26" s="4"/>
      <c r="L26" s="4"/>
      <c r="M26" s="4"/>
      <c r="N26" s="4"/>
      <c r="O26" s="4">
        <f ca="1">+C$11+C$12*$F26</f>
        <v>1.0791474293854869E-4</v>
      </c>
      <c r="P26" s="4"/>
      <c r="Q26" s="33">
        <f>+C26-15018.5</f>
        <v>41227.891320000002</v>
      </c>
      <c r="R26" s="4"/>
    </row>
    <row r="27" spans="1:18" ht="12.95" customHeight="1" x14ac:dyDescent="0.2">
      <c r="A27" s="30" t="s">
        <v>42</v>
      </c>
      <c r="B27" s="31" t="s">
        <v>43</v>
      </c>
      <c r="C27" s="32">
        <v>56246.4476</v>
      </c>
      <c r="D27" s="32">
        <v>2.9999999999999997E-4</v>
      </c>
      <c r="E27" s="4">
        <f>+(C27-C$7)/C$8</f>
        <v>7393.9959923246224</v>
      </c>
      <c r="F27" s="4">
        <f>ROUND(2*E27,0)/2</f>
        <v>7394</v>
      </c>
      <c r="G27" s="4">
        <f>+C27-(C$7+F27*C$8)</f>
        <v>-4.4320000597508624E-4</v>
      </c>
      <c r="H27" s="4"/>
      <c r="I27" s="4">
        <f>+G27</f>
        <v>-4.4320000597508624E-4</v>
      </c>
      <c r="J27" s="4"/>
      <c r="K27" s="4"/>
      <c r="L27" s="4"/>
      <c r="M27" s="4"/>
      <c r="N27" s="4"/>
      <c r="O27" s="4">
        <f ca="1">+C$11+C$12*$F27</f>
        <v>1.0792169131588783E-4</v>
      </c>
      <c r="P27" s="4"/>
      <c r="Q27" s="33">
        <f>+C27-15018.5</f>
        <v>41227.9476</v>
      </c>
      <c r="R27" s="4"/>
    </row>
    <row r="28" spans="1:18" ht="12.95" customHeight="1" x14ac:dyDescent="0.2">
      <c r="A28" s="30" t="s">
        <v>42</v>
      </c>
      <c r="B28" s="31" t="s">
        <v>44</v>
      </c>
      <c r="C28" s="32">
        <v>56252.254009999997</v>
      </c>
      <c r="D28" s="32">
        <v>2.9999999999999997E-4</v>
      </c>
      <c r="E28" s="4">
        <f>+(C28-C$7)/C$8</f>
        <v>7446.5009702697253</v>
      </c>
      <c r="F28" s="4">
        <f>ROUND(2*E28,0)/2</f>
        <v>7446.5</v>
      </c>
      <c r="G28" s="4">
        <f>+C28-(C$7+F28*C$8)</f>
        <v>1.072999948519282E-4</v>
      </c>
      <c r="H28" s="4"/>
      <c r="I28" s="4">
        <f>+G28</f>
        <v>1.072999948519282E-4</v>
      </c>
      <c r="J28" s="4"/>
      <c r="K28" s="4"/>
      <c r="L28" s="4"/>
      <c r="M28" s="4"/>
      <c r="N28" s="4"/>
      <c r="O28" s="4">
        <f ca="1">+C$11+C$12*$F28</f>
        <v>1.0865127093649793E-4</v>
      </c>
      <c r="P28" s="4"/>
      <c r="Q28" s="33">
        <f>+C28-15018.5</f>
        <v>41233.754009999997</v>
      </c>
      <c r="R28" s="4"/>
    </row>
    <row r="29" spans="1:18" ht="12.95" customHeight="1" x14ac:dyDescent="0.2">
      <c r="A29" s="30" t="s">
        <v>42</v>
      </c>
      <c r="B29" s="31" t="s">
        <v>43</v>
      </c>
      <c r="C29" s="32">
        <v>56252.308640000003</v>
      </c>
      <c r="D29" s="32">
        <v>4.0000000000000002E-4</v>
      </c>
      <c r="E29" s="4">
        <f>+(C29-C$7)/C$8</f>
        <v>7446.9949668950858</v>
      </c>
      <c r="F29" s="4">
        <f>ROUND(2*E29,0)/2</f>
        <v>7447</v>
      </c>
      <c r="G29" s="4">
        <f>+C29-(C$7+F29*C$8)</f>
        <v>-5.565999963437207E-4</v>
      </c>
      <c r="H29" s="4"/>
      <c r="I29" s="4">
        <f>+G29</f>
        <v>-5.565999963437207E-4</v>
      </c>
      <c r="J29" s="4"/>
      <c r="K29" s="4"/>
      <c r="L29" s="4"/>
      <c r="M29" s="4"/>
      <c r="N29" s="4"/>
      <c r="O29" s="4">
        <f ca="1">+C$11+C$12*$F29</f>
        <v>1.0865821931383707E-4</v>
      </c>
      <c r="P29" s="4"/>
      <c r="Q29" s="33">
        <f>+C29-15018.5</f>
        <v>41233.808640000003</v>
      </c>
      <c r="R29" s="4"/>
    </row>
    <row r="30" spans="1:18" ht="12.95" customHeight="1" x14ac:dyDescent="0.2">
      <c r="C30" s="2"/>
      <c r="D30" s="2"/>
      <c r="Q30" s="1"/>
    </row>
    <row r="31" spans="1:18" ht="12.95" customHeight="1" x14ac:dyDescent="0.2">
      <c r="C31" s="2"/>
      <c r="D31" s="2"/>
      <c r="Q31" s="1"/>
    </row>
    <row r="32" spans="1:18" ht="12.95" customHeight="1" x14ac:dyDescent="0.2">
      <c r="C32" s="2"/>
      <c r="D32" s="2"/>
      <c r="Q32" s="1"/>
    </row>
    <row r="33" spans="3:4" ht="12.95" customHeight="1" x14ac:dyDescent="0.2">
      <c r="C33" s="2"/>
      <c r="D33" s="2"/>
    </row>
    <row r="34" spans="3:4" ht="12.95" customHeight="1" x14ac:dyDescent="0.2">
      <c r="C34" s="2"/>
      <c r="D34" s="2"/>
    </row>
    <row r="35" spans="3:4" ht="12.95" customHeight="1" x14ac:dyDescent="0.2">
      <c r="C35" s="2"/>
      <c r="D35" s="2"/>
    </row>
    <row r="36" spans="3:4" ht="12.95" customHeight="1" x14ac:dyDescent="0.2">
      <c r="C36" s="2"/>
      <c r="D36" s="2"/>
    </row>
    <row r="37" spans="3:4" ht="12.95" customHeight="1" x14ac:dyDescent="0.2">
      <c r="C37" s="2"/>
      <c r="D37" s="2"/>
    </row>
    <row r="38" spans="3:4" ht="12.95" customHeight="1" x14ac:dyDescent="0.2">
      <c r="C38" s="2"/>
      <c r="D38" s="2"/>
    </row>
    <row r="39" spans="3:4" ht="12.95" customHeight="1" x14ac:dyDescent="0.2">
      <c r="C39" s="2"/>
      <c r="D39" s="2"/>
    </row>
    <row r="40" spans="3:4" ht="12.95" customHeight="1" x14ac:dyDescent="0.2">
      <c r="C40" s="2"/>
      <c r="D40" s="2"/>
    </row>
    <row r="41" spans="3:4" ht="12.95" customHeight="1" x14ac:dyDescent="0.2">
      <c r="C41" s="2"/>
      <c r="D41" s="2"/>
    </row>
    <row r="42" spans="3:4" ht="12.95" customHeight="1" x14ac:dyDescent="0.2">
      <c r="C42" s="2"/>
      <c r="D42" s="2"/>
    </row>
    <row r="43" spans="3:4" ht="12.95" customHeight="1" x14ac:dyDescent="0.2">
      <c r="C43" s="2"/>
      <c r="D43" s="2"/>
    </row>
    <row r="44" spans="3:4" ht="12.95" customHeight="1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V37">
    <sortCondition ref="C21:C37"/>
  </sortState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2024-03-02T05:08:16Z</dcterms:modified>
</cp:coreProperties>
</file>