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33ED7E-0B49-4175-8EBC-32616B1A4B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4" i="1"/>
  <c r="C8" i="1"/>
  <c r="C4" i="1"/>
  <c r="C7" i="1"/>
  <c r="B2" i="1"/>
  <c r="G11" i="1"/>
  <c r="F11" i="1"/>
  <c r="Q21" i="1"/>
  <c r="E15" i="1"/>
  <c r="C17" i="1"/>
  <c r="E21" i="1"/>
  <c r="F21" i="1"/>
  <c r="G22" i="1"/>
  <c r="I22" i="1"/>
  <c r="G21" i="1"/>
  <c r="E22" i="1"/>
  <c r="F22" i="1"/>
  <c r="H21" i="1"/>
  <c r="C12" i="1"/>
  <c r="C11" i="1"/>
  <c r="C15" i="1" l="1"/>
  <c r="E16" i="1" s="1"/>
  <c r="O21" i="1"/>
  <c r="O22" i="1"/>
  <c r="C16" i="1"/>
  <c r="D18" i="1" s="1"/>
  <c r="C18" i="1" l="1"/>
  <c r="E17" i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<sst xmlns="http://schemas.openxmlformats.org/spreadsheetml/2006/main" count="46" uniqueCount="44">
  <si>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</si>
  <si>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</si>
  <si>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</si>
  <si>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</si>
  <si>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</si>
  <si>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</si>
  <si>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</si>
  <si>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</si>
  <si>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</si>
  <si>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</si>
  <si>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</si>
  <si>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</si>
  <si>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</si>
  <si>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</si>
  <si>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</si>
  <si>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</si>
  <si>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</si>
  <si>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</si>
  <si>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</si>
  <si>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</si>
  <si>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</si>
  <si>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</si>
  <si>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</si>
  <si>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</si>
  <si>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</si>
  <si>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</si>
  <si>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</si>
  <si>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</si>
  <si>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</si>
  <si>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</si>
  <si>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</si>
  <si>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</si>
  <si>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</si>
  <si>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</si>
  <si>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</si>
  <si>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</si>
  <si>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</si>
  <si>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</si>
  <si>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</si>
  <si>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</si>
  <si>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KS Peg / GSC 1723-2166               </t>
  </si>
  <si>
    <t xml:space="preserve">EB/KE     </t>
  </si>
  <si>
    <t>IBVS 5623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</si>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</sst>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KS Peg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8.0000000000000004E-4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AD-4056-BAFC-A6FF3D57ED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1.4480000390904024E-4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AD-4056-BAFC-A6FF3D57ED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AD-4056-BAFC-A6FF3D57ED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AD-4056-BAFC-A6FF3D57ED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AD-4056-BAFC-A6FF3D57ED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AD-4056-BAFC-A6FF3D57ED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AD-4056-BAFC-A6FF3D57ED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1560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1.4480000390904024E-4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AD-4056-BAFC-A6FF3D57E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24720"/>
        <c:axId val="1"/>
      </c:scatterChart>
      <c:valAx>
        <c:axId val="63402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9063C-66AD-607D-68AF-9E56F327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52500.0386</v>
      </c>
      <c r="G1" s="3">
        <v>0.50210292000000001</v>
      </c>
      <c r="H1" s="3" t="s">
        <v>41</v>
      </c>
    </row>
    <row r="2" spans="1:8" x14ac:dyDescent="0.2">
      <c r="A2" t="s">
        <v>23</v>
      </c>
      <c r="B2" t="str">
        <f>H1</f>
        <v xml:space="preserve">EB/KE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f>F1</f>
        <v>52500.0386</v>
      </c>
      <c r="D4" s="9">
        <f>G1</f>
        <v>0.50210292000000001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52500.0386</v>
      </c>
    </row>
    <row r="8" spans="1:8" x14ac:dyDescent="0.2">
      <c r="A8" t="s">
        <v>2</v>
      </c>
      <c r="C8">
        <f>D4</f>
        <v>0.50210292000000001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9.2820515326307845E-8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53283.319300000003</v>
      </c>
      <c r="D15" s="16" t="s">
        <v>31</v>
      </c>
      <c r="E15" s="17">
        <f ca="1">TODAY()+15018.5-B9/24</f>
        <v>60371.5</v>
      </c>
    </row>
    <row r="16" spans="1:8" x14ac:dyDescent="0.2">
      <c r="A16" s="18" t="s">
        <v>3</v>
      </c>
      <c r="B16" s="12"/>
      <c r="C16" s="19">
        <f ca="1">+C8+C12</f>
        <v>0.50210301282051528</v>
      </c>
      <c r="D16" s="16" t="s">
        <v>32</v>
      </c>
      <c r="E16" s="17">
        <f ca="1">ROUND(2*(E15-C15)/C16,0)/2+1</f>
        <v>14118</v>
      </c>
    </row>
    <row r="17" spans="1:17" ht="13.5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45353.905468333374</v>
      </c>
    </row>
    <row r="18" spans="1:17" ht="14.25" thickTop="1" thickBot="1" x14ac:dyDescent="0.25">
      <c r="A18" s="18" t="s">
        <v>4</v>
      </c>
      <c r="B18" s="12"/>
      <c r="C18" s="21">
        <f ca="1">+C15</f>
        <v>53283.319300000003</v>
      </c>
      <c r="D18" s="22">
        <f ca="1">+C16</f>
        <v>0.50210301282051528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43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52500.0386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37481.5386</v>
      </c>
    </row>
    <row r="22" spans="1:17" x14ac:dyDescent="0.2">
      <c r="A22" s="29" t="s">
        <v>42</v>
      </c>
      <c r="B22" s="34" t="s">
        <v>36</v>
      </c>
      <c r="C22" s="29">
        <v>53283.319300000003</v>
      </c>
      <c r="D22" s="29">
        <v>8.0000000000000004E-4</v>
      </c>
      <c r="E22">
        <f>+(C22-C$7)/C$8</f>
        <v>1560.0002883870959</v>
      </c>
      <c r="F22">
        <f>ROUND(2*E22,0)/2</f>
        <v>1560</v>
      </c>
      <c r="G22">
        <f>+C22-(C$7+F22*C$8)</f>
        <v>1.4480000390904024E-4</v>
      </c>
      <c r="I22">
        <f>+G22</f>
        <v>1.4480000390904024E-4</v>
      </c>
      <c r="O22">
        <f ca="1">+C$11+C$12*$F22</f>
        <v>1.4480000390904024E-4</v>
      </c>
      <c r="Q22" s="2">
        <f>+C22-15018.5</f>
        <v>38264.819300000003</v>
      </c>
    </row>
    <row r="23" spans="1:17" x14ac:dyDescent="0.2">
      <c r="C23" s="10"/>
      <c r="D23" s="10"/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2024-03-02T05:15:23Z</dcterms:modified>
</cp:coreProperties>
</file>