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8916FF-EAE1-4F10-A494-EC5B164023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C21" i="1"/>
  <c r="E21" i="1"/>
  <c r="F21" i="1"/>
  <c r="E22" i="1"/>
  <c r="F22" i="1"/>
  <c r="G22" i="1"/>
  <c r="I22" i="1"/>
  <c r="E23" i="1"/>
  <c r="F23" i="1"/>
  <c r="G23" i="1"/>
  <c r="I23" i="1"/>
  <c r="Q23" i="1"/>
  <c r="Q22" i="1"/>
  <c r="E14" i="1"/>
  <c r="E15" i="1" s="1"/>
  <c r="Q21" i="1"/>
  <c r="G21" i="1"/>
  <c r="C17" i="1"/>
  <c r="H21" i="1"/>
  <c r="C12" i="1"/>
  <c r="C16" i="1" l="1"/>
  <c r="D18" i="1" s="1"/>
  <c r="C11" i="1"/>
  <c r="O22" i="1" l="1"/>
  <c r="O23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<sst xmlns="http://schemas.openxmlformats.org/spreadsheetml/2006/main" count="54" uniqueCount="48">
  <si>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</si>
  <si>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</si>
  <si>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</si>
  <si>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</si>
  <si>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</si>
  <si>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</si>
  <si>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</si>
  <si>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</si>
  <si>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</si>
  <si>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</si>
  <si>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</si>
  <si>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</si>
  <si>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</si>
  <si>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</si>
  <si>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</si>
  <si>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</si>
  <si>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</si>
  <si>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</si>
  <si>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</si>
  <si>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</si>
  <si>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</si>
  <si>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</si>
  <si>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</si>
  <si>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</si>
  <si>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</si>
  <si>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</si>
  <si>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</si>
  <si>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</si>
  <si>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</si>
  <si>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</si>
  <si>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</si>
  <si>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</si>
  <si>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</si>
  <si>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</si>
  <si>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</si>
  <si>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</si>
  <si>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</si>
  <si>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</si>
  <si>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</si>
  <si>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</si>
  <si>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</si>
  <si>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</si>
  <si>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V0375 Peg / GSC 1139-0011</t>
  </si>
  <si>
    <t>EA</t>
  </si>
  <si>
    <t>IBVS 5761</t>
  </si>
  <si>
    <t>I</t>
  </si>
  <si>
    <t>IBVS 6010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</si>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</sst>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V0375 Peg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C-4100-A349-2FA14AB0D8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-1.0300000001734588E-2</c:v>
                </c:pt>
                <c:pt idx="2">
                  <c:v>5.9199999959673733E-3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C-4100-A349-2FA14AB0D8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C-4100-A349-2FA14AB0D8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FC-4100-A349-2FA14AB0D8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FC-4100-A349-2FA14AB0D8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C-4100-A349-2FA14AB0D8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FC-4100-A349-2FA14AB0D8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-5.4573326891877508E-3</c:v>
                </c:pt>
                <c:pt idx="1">
                  <c:v>-3.8025926968944667E-3</c:v>
                </c:pt>
                <c:pt idx="2">
                  <c:v>4.8799253803150002E-3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FC-4100-A349-2FA14AB0D89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</c:v>
                </c:pt>
                <c:pt idx="2">
                  <c:v>1062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FC-4100-A349-2FA14AB0D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389144"/>
        <c:axId val="1"/>
      </c:scatterChart>
      <c:valAx>
        <c:axId val="63038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38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9BA551-2C95-6BA6-38A5-35EF3FE9F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10">
        <v>52510.425999999999</v>
      </c>
      <c r="D7" s="11" t="s">
        <v>41</v>
      </c>
    </row>
    <row r="8" spans="1:7" s="5" customFormat="1" ht="12.95" customHeight="1" x14ac:dyDescent="0.2">
      <c r="A8" s="5" t="s">
        <v>3</v>
      </c>
      <c r="C8" s="10">
        <v>2.7288899999999998</v>
      </c>
      <c r="D8" s="11" t="s">
        <v>41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INTERCEPT(INDIRECT($G$11):G991,INDIRECT($F$11):F991)</f>
        <v>-5.4573326891877508E-3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SLOPE(INDIRECT($G$11):G991,INDIRECT($F$11):F991)</f>
        <v>9.73376466054873E-6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37</v>
      </c>
      <c r="E13" s="13">
        <v>1</v>
      </c>
    </row>
    <row r="14" spans="1:7" s="5" customFormat="1" ht="12.95" customHeight="1" x14ac:dyDescent="0.2">
      <c r="D14" s="17" t="s">
        <v>32</v>
      </c>
      <c r="E14" s="18">
        <f ca="1">NOW()+15018.5+$C$9/24</f>
        <v>60371.781102893518</v>
      </c>
    </row>
    <row r="15" spans="1:7" s="5" customFormat="1" ht="12.95" customHeight="1" x14ac:dyDescent="0.2">
      <c r="A15" s="19" t="s">
        <v>17</v>
      </c>
      <c r="C15" s="20">
        <f ca="1">(C7+C11)+(C8+C12)*INT(MAX(F21:F3532))</f>
        <v>55408.512059925379</v>
      </c>
      <c r="D15" s="17" t="s">
        <v>38</v>
      </c>
      <c r="E15" s="18">
        <f ca="1">ROUND(2*(E14-$C$7)/$C$8,0)/2+E13</f>
        <v>2882</v>
      </c>
    </row>
    <row r="16" spans="1:7" s="5" customFormat="1" ht="12.95" customHeight="1" x14ac:dyDescent="0.2">
      <c r="A16" s="7" t="s">
        <v>4</v>
      </c>
      <c r="C16" s="21">
        <f ca="1">+C8+C12</f>
        <v>2.7288997337646603</v>
      </c>
      <c r="D16" s="17" t="s">
        <v>39</v>
      </c>
      <c r="E16" s="15">
        <f ca="1">ROUND(2*(E14-$C$15)/$C$16,0)/2+E13</f>
        <v>1820</v>
      </c>
    </row>
    <row r="17" spans="1:18" s="5" customFormat="1" ht="12.95" customHeight="1" thickBot="1" x14ac:dyDescent="0.25">
      <c r="A17" s="17" t="s">
        <v>29</v>
      </c>
      <c r="C17" s="5">
        <f>COUNT(C21:C2190)</f>
        <v>3</v>
      </c>
      <c r="D17" s="17" t="s">
        <v>33</v>
      </c>
      <c r="E17" s="22">
        <f ca="1">+$C$15+$C$16*E16-15018.5-$C$9/24</f>
        <v>45357.0054087104</v>
      </c>
    </row>
    <row r="18" spans="1:18" s="5" customFormat="1" ht="12.95" customHeight="1" thickTop="1" thickBot="1" x14ac:dyDescent="0.25">
      <c r="A18" s="7" t="s">
        <v>5</v>
      </c>
      <c r="C18" s="23">
        <f ca="1">+C15</f>
        <v>55408.512059925379</v>
      </c>
      <c r="D18" s="24">
        <f ca="1">+C16</f>
        <v>2.7288997337646603</v>
      </c>
      <c r="E18" s="25" t="s">
        <v>34</v>
      </c>
    </row>
    <row r="19" spans="1:18" s="5" customFormat="1" ht="12.95" customHeight="1" thickTop="1" x14ac:dyDescent="0.2">
      <c r="A19" s="26" t="s">
        <v>35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41</v>
      </c>
      <c r="I20" s="28" t="s">
        <v>47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8" s="5" customFormat="1" ht="12.95" customHeight="1" x14ac:dyDescent="0.2">
      <c r="A21" s="5" t="s">
        <v>41</v>
      </c>
      <c r="C21" s="10">
        <f>C7</f>
        <v>52510.425999999999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-5.4573326891877508E-3</v>
      </c>
      <c r="Q21" s="31">
        <f>+C21-15018.5</f>
        <v>37491.925999999999</v>
      </c>
    </row>
    <row r="22" spans="1:18" s="5" customFormat="1" ht="12.95" customHeight="1" x14ac:dyDescent="0.2">
      <c r="A22" s="3" t="s">
        <v>44</v>
      </c>
      <c r="B22" s="4" t="s">
        <v>45</v>
      </c>
      <c r="C22" s="3">
        <v>52974.326999999997</v>
      </c>
      <c r="D22" s="3">
        <v>1E-3</v>
      </c>
      <c r="E22" s="5">
        <f>+(C22-C$7)/C$8</f>
        <v>169.99622557156869</v>
      </c>
      <c r="F22" s="5">
        <f>ROUND(2*E22,0)/2</f>
        <v>170</v>
      </c>
      <c r="G22" s="5">
        <f>+C22-(C$7+F22*C$8)</f>
        <v>-1.0300000001734588E-2</v>
      </c>
      <c r="I22" s="5">
        <f>+G22</f>
        <v>-1.0300000001734588E-2</v>
      </c>
      <c r="O22" s="5">
        <f ca="1">+C$11+C$12*$F22</f>
        <v>-3.8025926968944667E-3</v>
      </c>
      <c r="Q22" s="31">
        <f>+C22-15018.5</f>
        <v>37955.826999999997</v>
      </c>
    </row>
    <row r="23" spans="1:18" s="5" customFormat="1" ht="12.95" customHeight="1" x14ac:dyDescent="0.2">
      <c r="A23" s="3" t="s">
        <v>46</v>
      </c>
      <c r="B23" s="4" t="s">
        <v>45</v>
      </c>
      <c r="C23" s="3">
        <v>55408.513099999996</v>
      </c>
      <c r="D23" s="3">
        <v>2.9999999999999997E-4</v>
      </c>
      <c r="E23" s="5">
        <f>+(C23-C$7)/C$8</f>
        <v>1062.0021693802232</v>
      </c>
      <c r="F23" s="5">
        <f>ROUND(2*E23,0)/2</f>
        <v>1062</v>
      </c>
      <c r="G23" s="5">
        <f>+C23-(C$7+F23*C$8)</f>
        <v>5.9199999959673733E-3</v>
      </c>
      <c r="I23" s="5">
        <f>+G23</f>
        <v>5.9199999959673733E-3</v>
      </c>
      <c r="O23" s="5">
        <f ca="1">+C$11+C$12*$F23</f>
        <v>4.8799253803150002E-3</v>
      </c>
      <c r="Q23" s="31">
        <f>+C23-15018.5</f>
        <v>40390.013099999996</v>
      </c>
    </row>
    <row r="24" spans="1:18" s="5" customFormat="1" ht="12.95" customHeight="1" x14ac:dyDescent="0.2">
      <c r="C24" s="10"/>
      <c r="D24" s="10"/>
      <c r="Q24" s="31"/>
    </row>
    <row r="25" spans="1:18" s="5" customFormat="1" ht="12.95" customHeight="1" x14ac:dyDescent="0.2">
      <c r="C25" s="10"/>
      <c r="D25" s="10"/>
      <c r="Q25" s="31"/>
    </row>
    <row r="26" spans="1:18" s="5" customFormat="1" ht="12.95" customHeight="1" x14ac:dyDescent="0.2">
      <c r="C26" s="10"/>
      <c r="D26" s="10"/>
      <c r="Q26" s="31"/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4" s="5" customFormat="1" ht="12.95" customHeight="1" x14ac:dyDescent="0.2">
      <c r="C33" s="10"/>
      <c r="D33" s="10"/>
    </row>
    <row r="34" spans="3:4" s="5" customFormat="1" ht="12.95" customHeight="1" x14ac:dyDescent="0.2">
      <c r="C34" s="10"/>
      <c r="D34" s="10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2024-03-02T05:44:47Z</dcterms:modified>
</cp:coreProperties>
</file>