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8BD5E3-AB16-44EB-8AD6-D96113302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4" i="1"/>
  <c r="F54" i="1" s="1"/>
  <c r="G54" i="1" s="1"/>
  <c r="K54" i="1" s="1"/>
  <c r="Q54" i="1"/>
  <c r="E53" i="1"/>
  <c r="F53" i="1" s="1"/>
  <c r="G53" i="1" s="1"/>
  <c r="K53" i="1" s="1"/>
  <c r="Q53" i="1"/>
  <c r="E51" i="1"/>
  <c r="F51" i="1"/>
  <c r="G51" i="1" s="1"/>
  <c r="K51" i="1" s="1"/>
  <c r="D9" i="1"/>
  <c r="C9" i="1"/>
  <c r="Q51" i="1"/>
  <c r="E50" i="1"/>
  <c r="F50" i="1"/>
  <c r="G50" i="1"/>
  <c r="K50" i="1" s="1"/>
  <c r="Q50" i="1"/>
  <c r="E45" i="1"/>
  <c r="F45" i="1" s="1"/>
  <c r="G45" i="1" s="1"/>
  <c r="K45" i="1" s="1"/>
  <c r="E46" i="1"/>
  <c r="F46" i="1"/>
  <c r="G46" i="1" s="1"/>
  <c r="K46" i="1" s="1"/>
  <c r="E49" i="1"/>
  <c r="F49" i="1" s="1"/>
  <c r="G49" i="1" s="1"/>
  <c r="K49" i="1" s="1"/>
  <c r="E36" i="1"/>
  <c r="F36" i="1"/>
  <c r="G36" i="1" s="1"/>
  <c r="K36" i="1" s="1"/>
  <c r="E38" i="1"/>
  <c r="F38" i="1" s="1"/>
  <c r="G38" i="1" s="1"/>
  <c r="J38" i="1" s="1"/>
  <c r="E39" i="1"/>
  <c r="E25" i="2" s="1"/>
  <c r="F39" i="1"/>
  <c r="G39" i="1" s="1"/>
  <c r="J39" i="1" s="1"/>
  <c r="E40" i="1"/>
  <c r="F40" i="1" s="1"/>
  <c r="G40" i="1" s="1"/>
  <c r="J40" i="1" s="1"/>
  <c r="E41" i="1"/>
  <c r="E12" i="2" s="1"/>
  <c r="F41" i="1"/>
  <c r="G41" i="1" s="1"/>
  <c r="J41" i="1" s="1"/>
  <c r="E42" i="1"/>
  <c r="F42" i="1" s="1"/>
  <c r="G42" i="1" s="1"/>
  <c r="K42" i="1" s="1"/>
  <c r="E43" i="1"/>
  <c r="F43" i="1"/>
  <c r="G43" i="1" s="1"/>
  <c r="K43" i="1" s="1"/>
  <c r="E44" i="1"/>
  <c r="F44" i="1" s="1"/>
  <c r="G44" i="1" s="1"/>
  <c r="K44" i="1" s="1"/>
  <c r="E47" i="1"/>
  <c r="F47" i="1"/>
  <c r="G47" i="1" s="1"/>
  <c r="K47" i="1" s="1"/>
  <c r="E48" i="1"/>
  <c r="F48" i="1" s="1"/>
  <c r="G48" i="1" s="1"/>
  <c r="K48" i="1" s="1"/>
  <c r="Q45" i="1"/>
  <c r="Q46" i="1"/>
  <c r="Q49" i="1"/>
  <c r="E21" i="1"/>
  <c r="F21" i="1" s="1"/>
  <c r="G21" i="1" s="1"/>
  <c r="K21" i="1" s="1"/>
  <c r="E22" i="1"/>
  <c r="F22" i="1"/>
  <c r="G22" i="1"/>
  <c r="J22" i="1" s="1"/>
  <c r="E23" i="1"/>
  <c r="F23" i="1" s="1"/>
  <c r="G23" i="1" s="1"/>
  <c r="K23" i="1" s="1"/>
  <c r="E24" i="1"/>
  <c r="F24" i="1"/>
  <c r="G24" i="1"/>
  <c r="K24" i="1" s="1"/>
  <c r="E25" i="1"/>
  <c r="F25" i="1" s="1"/>
  <c r="G25" i="1" s="1"/>
  <c r="K25" i="1" s="1"/>
  <c r="E26" i="1"/>
  <c r="F26" i="1"/>
  <c r="G26" i="1"/>
  <c r="K26" i="1" s="1"/>
  <c r="E27" i="1"/>
  <c r="F27" i="1" s="1"/>
  <c r="G27" i="1" s="1"/>
  <c r="J27" i="1" s="1"/>
  <c r="E28" i="1"/>
  <c r="F28" i="1"/>
  <c r="G28" i="1"/>
  <c r="K28" i="1" s="1"/>
  <c r="E29" i="1"/>
  <c r="F29" i="1" s="1"/>
  <c r="G29" i="1" s="1"/>
  <c r="J29" i="1" s="1"/>
  <c r="E32" i="1"/>
  <c r="F32" i="1"/>
  <c r="G32" i="1"/>
  <c r="K32" i="1" s="1"/>
  <c r="E33" i="1"/>
  <c r="F33" i="1" s="1"/>
  <c r="G33" i="1" s="1"/>
  <c r="K33" i="1" s="1"/>
  <c r="E34" i="1"/>
  <c r="F34" i="1"/>
  <c r="G34" i="1"/>
  <c r="K34" i="1" s="1"/>
  <c r="E35" i="1"/>
  <c r="F35" i="1" s="1"/>
  <c r="G35" i="1" s="1"/>
  <c r="J35" i="1" s="1"/>
  <c r="E37" i="1"/>
  <c r="F37" i="1"/>
  <c r="G37" i="1"/>
  <c r="J37" i="1" s="1"/>
  <c r="E30" i="1"/>
  <c r="E27" i="2" s="1"/>
  <c r="E31" i="1"/>
  <c r="F31" i="1" s="1"/>
  <c r="U31" i="1" s="1"/>
  <c r="Q47" i="1"/>
  <c r="Q43" i="1"/>
  <c r="Q48" i="1"/>
  <c r="Q44" i="1"/>
  <c r="Q42" i="1"/>
  <c r="Q36" i="1"/>
  <c r="Q41" i="1"/>
  <c r="Q30" i="1"/>
  <c r="Q31" i="1"/>
  <c r="G12" i="2"/>
  <c r="C12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28" i="2"/>
  <c r="C28" i="2"/>
  <c r="G27" i="2"/>
  <c r="C27" i="2"/>
  <c r="G18" i="2"/>
  <c r="C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1" i="2"/>
  <c r="C11" i="2"/>
  <c r="E11" i="2"/>
  <c r="H12" i="2"/>
  <c r="B12" i="2"/>
  <c r="D12" i="2"/>
  <c r="A12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8" i="2"/>
  <c r="B28" i="2"/>
  <c r="D28" i="2"/>
  <c r="A28" i="2"/>
  <c r="H27" i="2"/>
  <c r="B27" i="2"/>
  <c r="D27" i="2"/>
  <c r="A27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1" i="2"/>
  <c r="B11" i="2"/>
  <c r="D11" i="2"/>
  <c r="A11" i="2"/>
  <c r="Q40" i="1"/>
  <c r="Q39" i="1"/>
  <c r="Q38" i="1"/>
  <c r="Q37" i="1"/>
  <c r="Q35" i="1"/>
  <c r="Q28" i="1"/>
  <c r="Q29" i="1"/>
  <c r="Q32" i="1"/>
  <c r="Q34" i="1"/>
  <c r="Q33" i="1"/>
  <c r="Q22" i="1"/>
  <c r="Q23" i="1"/>
  <c r="Q27" i="1"/>
  <c r="F16" i="1"/>
  <c r="F17" i="1" s="1"/>
  <c r="C17" i="1"/>
  <c r="Q26" i="1"/>
  <c r="Q25" i="1"/>
  <c r="Q24" i="1"/>
  <c r="Q21" i="1"/>
  <c r="C12" i="1"/>
  <c r="C11" i="1"/>
  <c r="E28" i="2" l="1"/>
  <c r="E18" i="2"/>
  <c r="E13" i="2"/>
  <c r="F30" i="1"/>
  <c r="U30" i="1" s="1"/>
  <c r="O54" i="1"/>
  <c r="O52" i="1"/>
  <c r="O53" i="1"/>
  <c r="C16" i="1"/>
  <c r="D18" i="1" s="1"/>
  <c r="O51" i="1"/>
  <c r="O21" i="1"/>
  <c r="O31" i="1"/>
  <c r="O43" i="1"/>
  <c r="O26" i="1"/>
  <c r="O42" i="1"/>
  <c r="O22" i="1"/>
  <c r="O46" i="1"/>
  <c r="O28" i="1"/>
  <c r="O39" i="1"/>
  <c r="O25" i="1"/>
  <c r="O23" i="1"/>
  <c r="O38" i="1"/>
  <c r="O44" i="1"/>
  <c r="O49" i="1"/>
  <c r="O30" i="1"/>
  <c r="O24" i="1"/>
  <c r="O50" i="1"/>
  <c r="O40" i="1"/>
  <c r="O36" i="1"/>
  <c r="O45" i="1"/>
  <c r="O48" i="1"/>
  <c r="O32" i="1"/>
  <c r="O37" i="1"/>
  <c r="C15" i="1"/>
  <c r="O27" i="1"/>
  <c r="O35" i="1"/>
  <c r="O33" i="1"/>
  <c r="O47" i="1"/>
  <c r="O34" i="1"/>
  <c r="O41" i="1"/>
  <c r="O29" i="1"/>
  <c r="F18" i="1" l="1"/>
  <c r="F19" i="1" s="1"/>
  <c r="C18" i="1"/>
</calcChain>
</file>

<file path=xl/sharedStrings.xml><?xml version="1.0" encoding="utf-8"?>
<sst xmlns="http://schemas.openxmlformats.org/spreadsheetml/2006/main" count="275" uniqueCount="164">
  <si>
    <t>JAVSO..44…69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</si>
  <si>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</si>
  <si>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</si>
  <si>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</si>
  <si>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</si>
  <si>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</si>
  <si>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</si>
  <si>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</si>
  <si>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</si>
  <si>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</si>
  <si>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</si>
  <si>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</si>
  <si>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</si>
  <si>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</si>
  <si>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</si>
  <si>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</si>
  <si>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</si>
  <si>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</si>
  <si>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</si>
  <si>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</si>
  <si>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</si>
  <si>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</si>
  <si>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</si>
  <si>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</si>
  <si>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</si>
  <si>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</si>
  <si>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</si>
  <si>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</si>
  <si>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</si>
  <si>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</si>
  <si>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</si>
  <si>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</si>
  <si>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</si>
  <si>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</si>
  <si>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</si>
  <si>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</si>
  <si>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</si>
  <si>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V0404 Peg / GSC 02757-00769</t>
  </si>
  <si>
    <t>EW</t>
  </si>
  <si>
    <t>Faintest</t>
  </si>
  <si>
    <t>Brightest</t>
  </si>
  <si>
    <t>Add cycle</t>
  </si>
  <si>
    <t>Old Cycle</t>
  </si>
  <si>
    <t>IBVS 5966</t>
  </si>
  <si>
    <t>IBVS 5959</t>
  </si>
  <si>
    <t>II</t>
  </si>
  <si>
    <t>I</t>
  </si>
  <si>
    <t>IBVS 6010</t>
  </si>
  <si>
    <t>OEJV 0160</t>
  </si>
  <si>
    <t>IBVS 6070</t>
  </si>
  <si>
    <t>IBVS 6050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</si>
  <si>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</si>
  <si>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</si>
  <si>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</si>
  <si>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</si>
  <si>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</si>
  <si>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</si>
  <si>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</si>
  <si>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</si>
  <si>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</si>
  <si>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</si>
  <si>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</si>
  <si>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</si>
  <si>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</si>
  <si>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2455386.4555 </t>
  </si>
  <si>
    <t> 08.07.2010 22:55 </t>
  </si>
  <si>
    <t> -0.0767 </t>
  </si>
  <si>
    <t>C </t>
  </si>
  <si>
    <t>-I</t>
  </si>
  <si>
    <t> R.Frank </t>
  </si>
  <si>
    <t>BAVM 214 </t>
  </si>
  <si>
    <t>2455411.8144 </t>
  </si>
  <si>
    <t> 03.08.2010 07:32 </t>
  </si>
  <si>
    <t>6814</t>
  </si>
  <si>
    <t> -0.0791 </t>
  </si>
  <si>
    <t>m</t>
  </si>
  <si>
    <t> R.Nelson </t>
  </si>
  <si>
    <t>IBVS 5966 </t>
  </si>
  <si>
    <t>2455412.8636 </t>
  </si>
  <si>
    <t> 04.08.2010 08:43 </t>
  </si>
  <si>
    <t>6816.5</t>
  </si>
  <si>
    <t> -0.0779 </t>
  </si>
  <si>
    <t>2455424.8096 </t>
  </si>
  <si>
    <t> 16.08.2010 07:25 </t>
  </si>
  <si>
    <t>6845</t>
  </si>
  <si>
    <t> -0.0790 </t>
  </si>
  <si>
    <t>2455529.3916 </t>
  </si>
  <si>
    <t> 28.11.2010 21:23 </t>
  </si>
  <si>
    <t>7094.5</t>
  </si>
  <si>
    <t> -0.0861 </t>
  </si>
  <si>
    <t> K.&amp; M.Rätz </t>
  </si>
  <si>
    <t>BAVM 220 </t>
  </si>
  <si>
    <t>2455793.48066 </t>
  </si>
  <si>
    <t> 19.08.2011 23:32 </t>
  </si>
  <si>
    <t>7724.5</t>
  </si>
  <si>
    <t> -0.08993 </t>
  </si>
  <si>
    <t> P.Sobotka </t>
  </si>
  <si>
    <t>OEJV 0160 </t>
  </si>
  <si>
    <t>2455820.5145 </t>
  </si>
  <si>
    <t> 16.09.2011 00:20 </t>
  </si>
  <si>
    <t>7789</t>
  </si>
  <si>
    <t> -0.0942 </t>
  </si>
  <si>
    <t> M.&amp; K.Rätz </t>
  </si>
  <si>
    <t>BAVM 231 </t>
  </si>
  <si>
    <t>2455851.3295 </t>
  </si>
  <si>
    <t> 16.10.2011 19:54 </t>
  </si>
  <si>
    <t>7862.5</t>
  </si>
  <si>
    <t> -0.0900 </t>
  </si>
  <si>
    <t> F.Agerer </t>
  </si>
  <si>
    <t>BAVM 225 </t>
  </si>
  <si>
    <t>2455851.5345 </t>
  </si>
  <si>
    <t> 17.10.2011 00:49 </t>
  </si>
  <si>
    <t>7863</t>
  </si>
  <si>
    <t> -0.0946 </t>
  </si>
  <si>
    <t>2456109.53676 </t>
  </si>
  <si>
    <t> 01.07.2012 00:52 </t>
  </si>
  <si>
    <t>8478.5</t>
  </si>
  <si>
    <t> -0.10686 </t>
  </si>
  <si>
    <t> M.Urbanik </t>
  </si>
  <si>
    <t>2456120.8570 </t>
  </si>
  <si>
    <t> 12.07.2012 08:34 </t>
  </si>
  <si>
    <t>8505.5</t>
  </si>
  <si>
    <t> -0.1049 </t>
  </si>
  <si>
    <t>R</t>
  </si>
  <si>
    <t>IBVS 6050 </t>
  </si>
  <si>
    <t>2456141.3945 </t>
  </si>
  <si>
    <t> 01.08.2012 21:28 </t>
  </si>
  <si>
    <t>8554.5</t>
  </si>
  <si>
    <t> -0.1079 </t>
  </si>
  <si>
    <t>2456905.3447 </t>
  </si>
  <si>
    <t> 04.09.2014 20:16 </t>
  </si>
  <si>
    <t>10377</t>
  </si>
  <si>
    <t> -0.1406 </t>
  </si>
  <si>
    <t>o</t>
  </si>
  <si>
    <t> W.Moschner &amp; P.Frank </t>
  </si>
  <si>
    <t>BAVM 239 </t>
  </si>
  <si>
    <t>2456918.3404 </t>
  </si>
  <si>
    <t> 17.09.2014 20:10 </t>
  </si>
  <si>
    <t>10408</t>
  </si>
  <si>
    <t> -0.1400 </t>
  </si>
  <si>
    <t>2456918.5486 </t>
  </si>
  <si>
    <t> 18.09.2014 01:09 </t>
  </si>
  <si>
    <t>10408.5</t>
  </si>
  <si>
    <t> -0.1414 </t>
  </si>
  <si>
    <t>2456930.2874 </t>
  </si>
  <si>
    <t> 29.09.2014 18:53 </t>
  </si>
  <si>
    <t>10436.5</t>
  </si>
  <si>
    <t>2456930.4939 </t>
  </si>
  <si>
    <t> 29.09.2014 23:51 </t>
  </si>
  <si>
    <t>10437</t>
  </si>
  <si>
    <t> -0.1431 </t>
  </si>
  <si>
    <t>2457225.3901 </t>
  </si>
  <si>
    <t> 21.07.2015 21:21 </t>
  </si>
  <si>
    <t>11140.5</t>
  </si>
  <si>
    <t> -0.1506 </t>
  </si>
  <si>
    <t>BAVM 241 (=IBVS 6157) </t>
  </si>
  <si>
    <t>BAD?</t>
  </si>
  <si>
    <t>IBVS 6196</t>
  </si>
  <si>
    <t>OEJV 0179</t>
  </si>
  <si>
    <t>OEJV 0211</t>
  </si>
  <si>
    <t>RHN 2021</t>
  </si>
  <si>
    <t>JBAV, 60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</si>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</sst>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34" fillId="0" borderId="0"/>
    <xf numFmtId="0" fontId="6" fillId="0" borderId="0"/>
    <xf numFmtId="0" fontId="34" fillId="0" borderId="0"/>
    <xf numFmtId="0" fontId="2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5" fillId="25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24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8" fillId="0" borderId="0" xfId="45" applyFont="1" applyAlignment="1">
      <alignment vertical="center"/>
    </xf>
    <xf numFmtId="0" fontId="38" fillId="0" borderId="0" xfId="45" applyFont="1" applyAlignment="1">
      <alignment horizontal="center" vertical="center" wrapText="1"/>
    </xf>
    <xf numFmtId="0" fontId="38" fillId="0" borderId="0" xfId="45" applyFont="1" applyAlignment="1">
      <alignment horizontal="left" vertical="center" wrapText="1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5" fontId="41" fillId="0" borderId="0" xfId="0" applyNumberFormat="1" applyFont="1" applyAlignment="1">
      <alignment horizontal="left" vertical="center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Fill="1" applyAlignment="1">
      <alignment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V0404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6C-4BB4-A87C-C42F1DF873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6C-4BB4-A87C-C42F1DF873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-7.6742500001273584E-2</c:v>
                </c:pt>
                <c:pt idx="6">
                  <c:v>-8.6137499994947575E-2</c:v>
                </c:pt>
                <c:pt idx="8">
                  <c:v>-9.4165000002249144E-2</c:v>
                </c:pt>
                <c:pt idx="14">
                  <c:v>-0.14062499999272404</c:v>
                </c:pt>
                <c:pt idx="16">
                  <c:v>-0.13996999999653781</c:v>
                </c:pt>
                <c:pt idx="17">
                  <c:v>-0.1413674999930663</c:v>
                </c:pt>
                <c:pt idx="18">
                  <c:v>-0.14002749999781372</c:v>
                </c:pt>
                <c:pt idx="19">
                  <c:v>-0.14312499999505235</c:v>
                </c:pt>
                <c:pt idx="20">
                  <c:v>-0.15060749999975087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6C-4BB4-A87C-C42F1DF873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2">
                  <c:v>-7.9139999994367827E-2</c:v>
                </c:pt>
                <c:pt idx="3">
                  <c:v>-7.8939999999420252E-2</c:v>
                </c:pt>
                <c:pt idx="4">
                  <c:v>-7.7927500002260786E-2</c:v>
                </c:pt>
                <c:pt idx="5">
                  <c:v>-7.8985000000102445E-2</c:v>
                </c:pt>
                <c:pt idx="7">
                  <c:v>-8.992749999742955E-2</c:v>
                </c:pt>
                <c:pt idx="11">
                  <c:v>-0.1068574999953853</c:v>
                </c:pt>
                <c:pt idx="12">
                  <c:v>-0.10488249999616528</c:v>
                </c:pt>
                <c:pt idx="13">
                  <c:v>-0.10793749999720603</c:v>
                </c:pt>
                <c:pt idx="15">
                  <c:v>-0.14258999999583466</c:v>
                </c:pt>
                <c:pt idx="21">
                  <c:v>-0.1558149999982561</c:v>
                </c:pt>
                <c:pt idx="22">
                  <c:v>-0.15440499999385793</c:v>
                </c:pt>
                <c:pt idx="23">
                  <c:v>-0.15910250000160886</c:v>
                </c:pt>
                <c:pt idx="24">
                  <c:v>-0.16139999999722932</c:v>
                </c:pt>
                <c:pt idx="25">
                  <c:v>-0.15987999999924796</c:v>
                </c:pt>
                <c:pt idx="26">
                  <c:v>-0.1685700000016368</c:v>
                </c:pt>
                <c:pt idx="27">
                  <c:v>-0.18045250000432134</c:v>
                </c:pt>
                <c:pt idx="28">
                  <c:v>-0.1945350000023609</c:v>
                </c:pt>
                <c:pt idx="29">
                  <c:v>-0.19662000007519964</c:v>
                </c:pt>
                <c:pt idx="30">
                  <c:v>-0.2814174999948591</c:v>
                </c:pt>
                <c:pt idx="31">
                  <c:v>-0.18967500000144355</c:v>
                </c:pt>
                <c:pt idx="32">
                  <c:v>-0.28157249999640044</c:v>
                </c:pt>
                <c:pt idx="33">
                  <c:v>-0.30522249999921769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6C-4BB4-A87C-C42F1DF873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6C-4BB4-A87C-C42F1DF873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6C-4BB4-A87C-C42F1DF873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6C-4BB4-A87C-C42F1DF873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6.8617923964627237E-2</c:v>
                </c:pt>
                <c:pt idx="1">
                  <c:v>-6.7827121500150911E-2</c:v>
                </c:pt>
                <c:pt idx="2">
                  <c:v>-6.9049439594564027E-2</c:v>
                </c:pt>
                <c:pt idx="3">
                  <c:v>-6.9049439594564027E-2</c:v>
                </c:pt>
                <c:pt idx="4">
                  <c:v>-6.9099948606729855E-2</c:v>
                </c:pt>
                <c:pt idx="5">
                  <c:v>-6.9675751345420339E-2</c:v>
                </c:pt>
                <c:pt idx="6">
                  <c:v>-7.4716550759570372E-2</c:v>
                </c:pt>
                <c:pt idx="7">
                  <c:v>-8.7444821825359981E-2</c:v>
                </c:pt>
                <c:pt idx="8">
                  <c:v>-8.8747954339238461E-2</c:v>
                </c:pt>
                <c:pt idx="9">
                  <c:v>-9.0243021099347065E-2</c:v>
                </c:pt>
                <c:pt idx="10">
                  <c:v>-9.0253122901780253E-2</c:v>
                </c:pt>
                <c:pt idx="11">
                  <c:v>-0.10267833989457487</c:v>
                </c:pt>
                <c:pt idx="12">
                  <c:v>-0.10322383722596587</c:v>
                </c:pt>
                <c:pt idx="13">
                  <c:v>-0.10421381386441617</c:v>
                </c:pt>
                <c:pt idx="14">
                  <c:v>-0.14103488373330758</c:v>
                </c:pt>
                <c:pt idx="15">
                  <c:v>-0.14113590175763924</c:v>
                </c:pt>
                <c:pt idx="16">
                  <c:v>-0.14166119548416389</c:v>
                </c:pt>
                <c:pt idx="17">
                  <c:v>-0.14167129728659705</c:v>
                </c:pt>
                <c:pt idx="18">
                  <c:v>-0.14223699822285438</c:v>
                </c:pt>
                <c:pt idx="19">
                  <c:v>-0.14224710002528754</c:v>
                </c:pt>
                <c:pt idx="20">
                  <c:v>-0.15646033604875262</c:v>
                </c:pt>
                <c:pt idx="21">
                  <c:v>-0.15723817483610644</c:v>
                </c:pt>
                <c:pt idx="22">
                  <c:v>-0.15727858204583908</c:v>
                </c:pt>
                <c:pt idx="23">
                  <c:v>-0.15728868384827227</c:v>
                </c:pt>
                <c:pt idx="24">
                  <c:v>-0.15931914613733869</c:v>
                </c:pt>
                <c:pt idx="25">
                  <c:v>-0.16182439314076397</c:v>
                </c:pt>
                <c:pt idx="26">
                  <c:v>-0.16267294454514994</c:v>
                </c:pt>
                <c:pt idx="27">
                  <c:v>-0.17405767588732843</c:v>
                </c:pt>
                <c:pt idx="28">
                  <c:v>-0.19150348868940675</c:v>
                </c:pt>
                <c:pt idx="29">
                  <c:v>-0.19289753742518373</c:v>
                </c:pt>
                <c:pt idx="30">
                  <c:v>-0.26107460204662353</c:v>
                </c:pt>
                <c:pt idx="31">
                  <c:v>-0.26165040478531404</c:v>
                </c:pt>
                <c:pt idx="32">
                  <c:v>-0.26327679497705381</c:v>
                </c:pt>
                <c:pt idx="33">
                  <c:v>-0.28044985911343662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6C-4BB4-A87C-C42F1DF873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-0.29959499999677064</c:v>
                </c:pt>
                <c:pt idx="10">
                  <c:v>-0.30419249999249587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6C-4BB4-A87C-C42F1DF8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81608"/>
        <c:axId val="1"/>
      </c:scatterChart>
      <c:valAx>
        <c:axId val="4794816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48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F1A9732-2346-4D76-2192-7593CCD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13" Type="http://schemas.openxmlformats.org/officeDocument/2006/relationships/hyperlink" Target="http://www.bav-astro.de/sfs/BAVM_link.php?BAVMnr=239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966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966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214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966" TargetMode="External"/><Relationship Id="rId9" Type="http://schemas.openxmlformats.org/officeDocument/2006/relationships/hyperlink" Target="http://www.bav-astro.de/sfs/BAVM_link.php?BAVMnr=225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I54" sqref="I5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s="26" customFormat="1" ht="12.95" customHeight="1" x14ac:dyDescent="0.2">
      <c r="A2" s="26" t="s">
        <v>26</v>
      </c>
      <c r="B2" s="26" t="s">
        <v>38</v>
      </c>
      <c r="C2" s="27">
        <v>10.47</v>
      </c>
      <c r="D2" s="27">
        <v>10.77</v>
      </c>
    </row>
    <row r="3" spans="1:6" s="26" customFormat="1" ht="12.95" customHeight="1" thickBot="1" x14ac:dyDescent="0.25">
      <c r="C3" s="28" t="s">
        <v>40</v>
      </c>
      <c r="D3" s="28" t="s">
        <v>39</v>
      </c>
    </row>
    <row r="4" spans="1:6" s="26" customFormat="1" ht="12.95" customHeight="1" thickTop="1" thickBot="1" x14ac:dyDescent="0.25">
      <c r="A4" s="29" t="s">
        <v>2</v>
      </c>
      <c r="C4" s="30">
        <v>52555.498809999997</v>
      </c>
      <c r="D4" s="31">
        <v>0.41919499999999998</v>
      </c>
    </row>
    <row r="5" spans="1:6" s="26" customFormat="1" ht="12.95" customHeight="1" thickTop="1" x14ac:dyDescent="0.2">
      <c r="A5" s="32" t="s">
        <v>31</v>
      </c>
      <c r="C5" s="33">
        <v>-9.5</v>
      </c>
      <c r="D5" s="26" t="s">
        <v>32</v>
      </c>
    </row>
    <row r="6" spans="1:6" s="26" customFormat="1" ht="12.95" customHeight="1" x14ac:dyDescent="0.2">
      <c r="A6" s="29" t="s">
        <v>3</v>
      </c>
    </row>
    <row r="7" spans="1:6" s="26" customFormat="1" ht="12.95" customHeight="1" x14ac:dyDescent="0.2">
      <c r="A7" s="26" t="s">
        <v>4</v>
      </c>
      <c r="C7" s="26">
        <v>52555.498809999997</v>
      </c>
      <c r="D7" s="34"/>
    </row>
    <row r="8" spans="1:6" s="26" customFormat="1" ht="12.95" customHeight="1" x14ac:dyDescent="0.2">
      <c r="A8" s="26" t="s">
        <v>5</v>
      </c>
      <c r="C8" s="26">
        <v>0.41919499999999998</v>
      </c>
      <c r="D8" s="34"/>
    </row>
    <row r="9" spans="1:6" s="26" customFormat="1" ht="12.95" customHeight="1" x14ac:dyDescent="0.2">
      <c r="A9" s="35" t="s">
        <v>36</v>
      </c>
      <c r="B9" s="36">
        <v>35</v>
      </c>
      <c r="C9" s="37" t="str">
        <f>"F"&amp;B9</f>
        <v>F35</v>
      </c>
      <c r="D9" s="38" t="str">
        <f>"G"&amp;B9</f>
        <v>G35</v>
      </c>
    </row>
    <row r="10" spans="1:6" s="26" customFormat="1" ht="12.95" customHeight="1" thickBot="1" x14ac:dyDescent="0.25">
      <c r="C10" s="39" t="s">
        <v>22</v>
      </c>
      <c r="D10" s="39" t="s">
        <v>23</v>
      </c>
    </row>
    <row r="11" spans="1:6" s="26" customFormat="1" ht="12.95" customHeight="1" x14ac:dyDescent="0.2">
      <c r="A11" s="26" t="s">
        <v>18</v>
      </c>
      <c r="C11" s="38">
        <f ca="1">INTERCEPT(INDIRECT($D$9):G991,INDIRECT($C$9):F991)</f>
        <v>6.8617923964627237E-2</v>
      </c>
      <c r="D11" s="27"/>
    </row>
    <row r="12" spans="1:6" s="26" customFormat="1" ht="12.95" customHeight="1" x14ac:dyDescent="0.2">
      <c r="A12" s="26" t="s">
        <v>19</v>
      </c>
      <c r="C12" s="38">
        <f ca="1">SLOPE(INDIRECT($D$9):G991,INDIRECT($C$9):F991)</f>
        <v>-2.0203604866332737E-5</v>
      </c>
      <c r="D12" s="27"/>
    </row>
    <row r="13" spans="1:6" s="26" customFormat="1" ht="12.95" customHeight="1" x14ac:dyDescent="0.2">
      <c r="A13" s="26" t="s">
        <v>21</v>
      </c>
      <c r="C13" s="27" t="s">
        <v>16</v>
      </c>
    </row>
    <row r="14" spans="1:6" s="26" customFormat="1" ht="12.95" customHeight="1" x14ac:dyDescent="0.2"/>
    <row r="15" spans="1:6" s="26" customFormat="1" ht="12.95" customHeight="1" x14ac:dyDescent="0.2">
      <c r="A15" s="40" t="s">
        <v>20</v>
      </c>
      <c r="C15" s="41">
        <f ca="1">(C7+C11)+(C8+C12)*INT(MAX(F21:F3532))</f>
        <v>59797.650385242683</v>
      </c>
      <c r="E15" s="34" t="s">
        <v>41</v>
      </c>
      <c r="F15" s="33">
        <v>1</v>
      </c>
    </row>
    <row r="16" spans="1:6" s="26" customFormat="1" ht="12.95" customHeight="1" x14ac:dyDescent="0.2">
      <c r="A16" s="29" t="s">
        <v>6</v>
      </c>
      <c r="C16" s="42">
        <f ca="1">+C8+C12</f>
        <v>0.41917479639513366</v>
      </c>
      <c r="E16" s="34" t="s">
        <v>33</v>
      </c>
      <c r="F16" s="43">
        <f ca="1">NOW()+15018.5+$C$5/24</f>
        <v>60367.556366550925</v>
      </c>
    </row>
    <row r="17" spans="1:21" s="26" customFormat="1" ht="12.95" customHeight="1" thickBot="1" x14ac:dyDescent="0.25">
      <c r="A17" s="34" t="s">
        <v>30</v>
      </c>
      <c r="C17" s="26">
        <f>COUNT(C21:C2190)</f>
        <v>34</v>
      </c>
      <c r="E17" s="34" t="s">
        <v>42</v>
      </c>
      <c r="F17" s="43">
        <f ca="1">ROUND(2*(F16-$C$7)/$C$8,0)/2+F15</f>
        <v>18637</v>
      </c>
    </row>
    <row r="18" spans="1:21" s="26" customFormat="1" ht="12.95" customHeight="1" thickTop="1" thickBot="1" x14ac:dyDescent="0.25">
      <c r="A18" s="29" t="s">
        <v>7</v>
      </c>
      <c r="C18" s="44">
        <f ca="1">+C15</f>
        <v>59797.650385242683</v>
      </c>
      <c r="D18" s="45">
        <f ca="1">+C16</f>
        <v>0.41917479639513366</v>
      </c>
      <c r="E18" s="34" t="s">
        <v>34</v>
      </c>
      <c r="F18" s="38">
        <f ca="1">ROUND(2*(F16-$C$15)/$C$16,0)/2+F15</f>
        <v>1360.5</v>
      </c>
    </row>
    <row r="19" spans="1:21" s="26" customFormat="1" ht="12.95" customHeight="1" thickTop="1" x14ac:dyDescent="0.2">
      <c r="E19" s="34" t="s">
        <v>35</v>
      </c>
      <c r="F19" s="46">
        <f ca="1">+$C$15+$C$16*F18-15018.5-$C$5/24</f>
        <v>45349.833529071599</v>
      </c>
    </row>
    <row r="20" spans="1:21" s="26" customFormat="1" ht="12.95" customHeight="1" thickBot="1" x14ac:dyDescent="0.25">
      <c r="A20" s="39" t="s">
        <v>8</v>
      </c>
      <c r="B20" s="39" t="s">
        <v>9</v>
      </c>
      <c r="C20" s="39" t="s">
        <v>10</v>
      </c>
      <c r="D20" s="39" t="s">
        <v>15</v>
      </c>
      <c r="E20" s="39" t="s">
        <v>11</v>
      </c>
      <c r="F20" s="39" t="s">
        <v>12</v>
      </c>
      <c r="G20" s="39" t="s">
        <v>13</v>
      </c>
      <c r="H20" s="47" t="s">
        <v>60</v>
      </c>
      <c r="I20" s="47" t="s">
        <v>63</v>
      </c>
      <c r="J20" s="47" t="s">
        <v>57</v>
      </c>
      <c r="K20" s="47" t="s">
        <v>55</v>
      </c>
      <c r="L20" s="47" t="s">
        <v>27</v>
      </c>
      <c r="M20" s="47" t="s">
        <v>28</v>
      </c>
      <c r="N20" s="47" t="s">
        <v>29</v>
      </c>
      <c r="O20" s="47" t="s">
        <v>25</v>
      </c>
      <c r="P20" s="48" t="s">
        <v>24</v>
      </c>
      <c r="Q20" s="39" t="s">
        <v>17</v>
      </c>
      <c r="U20" s="49" t="s">
        <v>156</v>
      </c>
    </row>
    <row r="21" spans="1:21" s="26" customFormat="1" ht="12.95" customHeight="1" x14ac:dyDescent="0.2">
      <c r="A21" s="50" t="s">
        <v>14</v>
      </c>
      <c r="C21" s="51">
        <v>52555.498809999997</v>
      </c>
      <c r="D21" s="51" t="s">
        <v>16</v>
      </c>
      <c r="E21" s="26">
        <f t="shared" ref="E21:E54" si="0">+(C21-C$7)/C$8</f>
        <v>0</v>
      </c>
      <c r="F21" s="26">
        <f t="shared" ref="F21:F29" si="1">ROUND(2*E21,0)/2</f>
        <v>0</v>
      </c>
      <c r="G21" s="26">
        <f t="shared" ref="G21:G29" si="2">+C21-(C$7+F21*C$8)</f>
        <v>0</v>
      </c>
      <c r="K21" s="26">
        <f>+G21</f>
        <v>0</v>
      </c>
      <c r="O21" s="26">
        <f t="shared" ref="O21:O54" ca="1" si="3">+C$11+C$12*$F21</f>
        <v>6.8617923964627237E-2</v>
      </c>
      <c r="Q21" s="52">
        <f t="shared" ref="Q21:Q54" si="4">+C21-15018.5</f>
        <v>37536.998809999997</v>
      </c>
    </row>
    <row r="22" spans="1:21" s="26" customFormat="1" ht="12.95" customHeight="1" x14ac:dyDescent="0.2">
      <c r="A22" s="5" t="s">
        <v>44</v>
      </c>
      <c r="B22" s="6" t="s">
        <v>45</v>
      </c>
      <c r="C22" s="5">
        <v>55386.455499999996</v>
      </c>
      <c r="D22" s="5">
        <v>4.0000000000000002E-4</v>
      </c>
      <c r="E22" s="26">
        <f t="shared" si="0"/>
        <v>6753.3169288755807</v>
      </c>
      <c r="F22" s="26">
        <f t="shared" si="1"/>
        <v>6753.5</v>
      </c>
      <c r="G22" s="26">
        <f t="shared" si="2"/>
        <v>-7.6742500001273584E-2</v>
      </c>
      <c r="J22" s="26">
        <f>+G22</f>
        <v>-7.6742500001273584E-2</v>
      </c>
      <c r="O22" s="26">
        <f t="shared" ca="1" si="3"/>
        <v>-6.7827121500150911E-2</v>
      </c>
      <c r="Q22" s="52">
        <f t="shared" si="4"/>
        <v>40367.955499999996</v>
      </c>
    </row>
    <row r="23" spans="1:21" s="26" customFormat="1" ht="12.95" customHeight="1" x14ac:dyDescent="0.2">
      <c r="A23" s="5" t="s">
        <v>43</v>
      </c>
      <c r="B23" s="6" t="s">
        <v>46</v>
      </c>
      <c r="C23" s="5">
        <v>55411.814400000003</v>
      </c>
      <c r="D23" s="5">
        <v>5.0000000000000001E-4</v>
      </c>
      <c r="E23" s="26">
        <f t="shared" si="0"/>
        <v>6813.8112095802808</v>
      </c>
      <c r="F23" s="26">
        <f t="shared" si="1"/>
        <v>6814</v>
      </c>
      <c r="G23" s="26">
        <f t="shared" si="2"/>
        <v>-7.9139999994367827E-2</v>
      </c>
      <c r="K23" s="26">
        <f>+G23</f>
        <v>-7.9139999994367827E-2</v>
      </c>
      <c r="O23" s="26">
        <f t="shared" ca="1" si="3"/>
        <v>-6.9049439594564027E-2</v>
      </c>
      <c r="Q23" s="52">
        <f t="shared" si="4"/>
        <v>40393.314400000003</v>
      </c>
    </row>
    <row r="24" spans="1:21" s="26" customFormat="1" ht="12.95" customHeight="1" x14ac:dyDescent="0.2">
      <c r="A24" s="53" t="s">
        <v>43</v>
      </c>
      <c r="B24" s="54"/>
      <c r="C24" s="5">
        <v>55411.814599999998</v>
      </c>
      <c r="D24" s="5">
        <v>5.0000000000000001E-4</v>
      </c>
      <c r="E24" s="26">
        <f t="shared" si="0"/>
        <v>6813.811686685196</v>
      </c>
      <c r="F24" s="26">
        <f t="shared" si="1"/>
        <v>6814</v>
      </c>
      <c r="G24" s="26">
        <f t="shared" si="2"/>
        <v>-7.8939999999420252E-2</v>
      </c>
      <c r="K24" s="26">
        <f>+G24</f>
        <v>-7.8939999999420252E-2</v>
      </c>
      <c r="O24" s="26">
        <f t="shared" ca="1" si="3"/>
        <v>-6.9049439594564027E-2</v>
      </c>
      <c r="Q24" s="52">
        <f t="shared" si="4"/>
        <v>40393.314599999998</v>
      </c>
    </row>
    <row r="25" spans="1:21" s="26" customFormat="1" ht="12.95" customHeight="1" x14ac:dyDescent="0.2">
      <c r="A25" s="53" t="s">
        <v>43</v>
      </c>
      <c r="B25" s="54"/>
      <c r="C25" s="5">
        <v>55412.863599999997</v>
      </c>
      <c r="D25" s="5">
        <v>1E-3</v>
      </c>
      <c r="E25" s="26">
        <f t="shared" si="0"/>
        <v>6816.3141020288876</v>
      </c>
      <c r="F25" s="26">
        <f t="shared" si="1"/>
        <v>6816.5</v>
      </c>
      <c r="G25" s="26">
        <f t="shared" si="2"/>
        <v>-7.7927500002260786E-2</v>
      </c>
      <c r="K25" s="26">
        <f>+G25</f>
        <v>-7.7927500002260786E-2</v>
      </c>
      <c r="O25" s="26">
        <f t="shared" ca="1" si="3"/>
        <v>-6.9099948606729855E-2</v>
      </c>
      <c r="Q25" s="52">
        <f t="shared" si="4"/>
        <v>40394.363599999997</v>
      </c>
    </row>
    <row r="26" spans="1:21" s="26" customFormat="1" ht="12.95" customHeight="1" x14ac:dyDescent="0.2">
      <c r="A26" s="53" t="s">
        <v>43</v>
      </c>
      <c r="B26" s="54"/>
      <c r="C26" s="5">
        <v>55424.809600000001</v>
      </c>
      <c r="D26" s="5">
        <v>5.0000000000000001E-4</v>
      </c>
      <c r="E26" s="26">
        <f t="shared" si="0"/>
        <v>6844.8115793365932</v>
      </c>
      <c r="F26" s="26">
        <f t="shared" si="1"/>
        <v>6845</v>
      </c>
      <c r="G26" s="26">
        <f t="shared" si="2"/>
        <v>-7.8985000000102445E-2</v>
      </c>
      <c r="K26" s="26">
        <f>+G26</f>
        <v>-7.8985000000102445E-2</v>
      </c>
      <c r="O26" s="26">
        <f t="shared" ca="1" si="3"/>
        <v>-6.9675751345420339E-2</v>
      </c>
      <c r="Q26" s="52">
        <f t="shared" si="4"/>
        <v>40406.309600000001</v>
      </c>
    </row>
    <row r="27" spans="1:21" s="26" customFormat="1" ht="12.95" customHeight="1" x14ac:dyDescent="0.2">
      <c r="A27" s="5" t="s">
        <v>47</v>
      </c>
      <c r="B27" s="6" t="s">
        <v>45</v>
      </c>
      <c r="C27" s="5">
        <v>55529.391600000003</v>
      </c>
      <c r="D27" s="5">
        <v>4.0000000000000002E-4</v>
      </c>
      <c r="E27" s="26">
        <f t="shared" si="0"/>
        <v>7094.294516871636</v>
      </c>
      <c r="F27" s="26">
        <f t="shared" si="1"/>
        <v>7094.5</v>
      </c>
      <c r="G27" s="26">
        <f t="shared" si="2"/>
        <v>-8.6137499994947575E-2</v>
      </c>
      <c r="J27" s="26">
        <f>+G27</f>
        <v>-8.6137499994947575E-2</v>
      </c>
      <c r="O27" s="26">
        <f t="shared" ca="1" si="3"/>
        <v>-7.4716550759570372E-2</v>
      </c>
      <c r="Q27" s="52">
        <f t="shared" si="4"/>
        <v>40510.891600000003</v>
      </c>
    </row>
    <row r="28" spans="1:21" s="26" customFormat="1" ht="12.95" customHeight="1" x14ac:dyDescent="0.2">
      <c r="A28" s="50" t="s">
        <v>48</v>
      </c>
      <c r="B28" s="55" t="s">
        <v>45</v>
      </c>
      <c r="C28" s="56">
        <v>55793.480660000001</v>
      </c>
      <c r="D28" s="56">
        <v>2.0000000000000001E-4</v>
      </c>
      <c r="E28" s="26">
        <f t="shared" si="0"/>
        <v>7724.2854757332598</v>
      </c>
      <c r="F28" s="26">
        <f t="shared" si="1"/>
        <v>7724.5</v>
      </c>
      <c r="G28" s="26">
        <f t="shared" si="2"/>
        <v>-8.992749999742955E-2</v>
      </c>
      <c r="K28" s="26">
        <f>+G28</f>
        <v>-8.992749999742955E-2</v>
      </c>
      <c r="O28" s="26">
        <f t="shared" ca="1" si="3"/>
        <v>-8.7444821825359981E-2</v>
      </c>
      <c r="Q28" s="52">
        <f t="shared" si="4"/>
        <v>40774.980660000001</v>
      </c>
    </row>
    <row r="29" spans="1:21" s="26" customFormat="1" ht="12.95" customHeight="1" x14ac:dyDescent="0.2">
      <c r="A29" s="50" t="s">
        <v>49</v>
      </c>
      <c r="B29" s="55" t="s">
        <v>46</v>
      </c>
      <c r="C29" s="56">
        <v>55820.514499999997</v>
      </c>
      <c r="D29" s="56">
        <v>1E-4</v>
      </c>
      <c r="E29" s="26">
        <f t="shared" si="0"/>
        <v>7788.7753670726042</v>
      </c>
      <c r="F29" s="26">
        <f t="shared" si="1"/>
        <v>7789</v>
      </c>
      <c r="G29" s="26">
        <f t="shared" si="2"/>
        <v>-9.4165000002249144E-2</v>
      </c>
      <c r="J29" s="26">
        <f>+G29</f>
        <v>-9.4165000002249144E-2</v>
      </c>
      <c r="O29" s="26">
        <f t="shared" ca="1" si="3"/>
        <v>-8.8747954339238461E-2</v>
      </c>
      <c r="Q29" s="52">
        <f t="shared" si="4"/>
        <v>40802.014499999997</v>
      </c>
    </row>
    <row r="30" spans="1:21" s="26" customFormat="1" ht="12.95" customHeight="1" x14ac:dyDescent="0.2">
      <c r="A30" s="57" t="s">
        <v>109</v>
      </c>
      <c r="B30" s="58" t="s">
        <v>45</v>
      </c>
      <c r="C30" s="59">
        <v>55851.3295</v>
      </c>
      <c r="D30" s="51"/>
      <c r="E30" s="26">
        <f t="shared" si="0"/>
        <v>7862.2853087465328</v>
      </c>
      <c r="F30" s="60">
        <f t="shared" ref="F30:F54" si="5">ROUND(2*E30,0)/2+0.5</f>
        <v>7863</v>
      </c>
      <c r="O30" s="26">
        <f t="shared" ca="1" si="3"/>
        <v>-9.0243021099347065E-2</v>
      </c>
      <c r="Q30" s="52">
        <f t="shared" si="4"/>
        <v>40832.8295</v>
      </c>
      <c r="U30" s="26">
        <f>+C30-(C$7+F30*C$8)</f>
        <v>-0.29959499999677064</v>
      </c>
    </row>
    <row r="31" spans="1:21" s="26" customFormat="1" ht="12.95" customHeight="1" x14ac:dyDescent="0.2">
      <c r="A31" s="57" t="s">
        <v>109</v>
      </c>
      <c r="B31" s="58" t="s">
        <v>46</v>
      </c>
      <c r="C31" s="59">
        <v>55851.534500000002</v>
      </c>
      <c r="D31" s="51"/>
      <c r="E31" s="26">
        <f t="shared" si="0"/>
        <v>7862.7743412970203</v>
      </c>
      <c r="F31" s="60">
        <f t="shared" si="5"/>
        <v>7863.5</v>
      </c>
      <c r="O31" s="26">
        <f t="shared" ca="1" si="3"/>
        <v>-9.0253122901780253E-2</v>
      </c>
      <c r="Q31" s="52">
        <f t="shared" si="4"/>
        <v>40833.034500000002</v>
      </c>
      <c r="U31" s="26">
        <f>+C31-(C$7+F31*C$8)</f>
        <v>-0.30419249999249587</v>
      </c>
    </row>
    <row r="32" spans="1:21" s="26" customFormat="1" ht="12.95" customHeight="1" x14ac:dyDescent="0.2">
      <c r="A32" s="50" t="s">
        <v>48</v>
      </c>
      <c r="B32" s="55" t="s">
        <v>45</v>
      </c>
      <c r="C32" s="56">
        <v>56109.536760000003</v>
      </c>
      <c r="D32" s="56">
        <v>2.9999999999999997E-4</v>
      </c>
      <c r="E32" s="26">
        <f t="shared" si="0"/>
        <v>8478.2450888011681</v>
      </c>
      <c r="F32" s="60">
        <f t="shared" si="5"/>
        <v>8478.5</v>
      </c>
      <c r="G32" s="26">
        <f t="shared" ref="G32:G54" si="6">+C32-(C$7+F32*C$8)</f>
        <v>-0.1068574999953853</v>
      </c>
      <c r="K32" s="26">
        <f>+G32</f>
        <v>-0.1068574999953853</v>
      </c>
      <c r="O32" s="26">
        <f t="shared" ca="1" si="3"/>
        <v>-0.10267833989457487</v>
      </c>
      <c r="Q32" s="52">
        <f t="shared" si="4"/>
        <v>41091.036760000003</v>
      </c>
    </row>
    <row r="33" spans="1:17" s="26" customFormat="1" ht="12.95" customHeight="1" x14ac:dyDescent="0.2">
      <c r="A33" s="20" t="s">
        <v>50</v>
      </c>
      <c r="B33" s="50"/>
      <c r="C33" s="56">
        <v>56120.857000000004</v>
      </c>
      <c r="D33" s="56">
        <v>2.0000000000000001E-4</v>
      </c>
      <c r="E33" s="26">
        <f t="shared" si="0"/>
        <v>8505.2498002123266</v>
      </c>
      <c r="F33" s="60">
        <f t="shared" si="5"/>
        <v>8505.5</v>
      </c>
      <c r="G33" s="26">
        <f t="shared" si="6"/>
        <v>-0.10488249999616528</v>
      </c>
      <c r="K33" s="26">
        <f>+G33</f>
        <v>-0.10488249999616528</v>
      </c>
      <c r="O33" s="26">
        <f t="shared" ca="1" si="3"/>
        <v>-0.10322383722596587</v>
      </c>
      <c r="Q33" s="52">
        <f t="shared" si="4"/>
        <v>41102.357000000004</v>
      </c>
    </row>
    <row r="34" spans="1:17" s="26" customFormat="1" ht="12.95" customHeight="1" x14ac:dyDescent="0.2">
      <c r="A34" s="50" t="s">
        <v>48</v>
      </c>
      <c r="B34" s="55" t="s">
        <v>45</v>
      </c>
      <c r="C34" s="56">
        <v>56141.394500000002</v>
      </c>
      <c r="D34" s="56">
        <v>4.0000000000000002E-4</v>
      </c>
      <c r="E34" s="26">
        <f t="shared" si="0"/>
        <v>8554.2425124345591</v>
      </c>
      <c r="F34" s="60">
        <f t="shared" si="5"/>
        <v>8554.5</v>
      </c>
      <c r="G34" s="26">
        <f t="shared" si="6"/>
        <v>-0.10793749999720603</v>
      </c>
      <c r="K34" s="26">
        <f>+G34</f>
        <v>-0.10793749999720603</v>
      </c>
      <c r="O34" s="26">
        <f t="shared" ca="1" si="3"/>
        <v>-0.10421381386441617</v>
      </c>
      <c r="Q34" s="52">
        <f t="shared" si="4"/>
        <v>41122.894500000002</v>
      </c>
    </row>
    <row r="35" spans="1:17" s="26" customFormat="1" ht="12.95" customHeight="1" x14ac:dyDescent="0.2">
      <c r="A35" s="61" t="s">
        <v>51</v>
      </c>
      <c r="B35" s="55"/>
      <c r="C35" s="61">
        <v>56905.344700000001</v>
      </c>
      <c r="D35" s="61">
        <v>2.9999999999999997E-4</v>
      </c>
      <c r="E35" s="26">
        <f t="shared" si="0"/>
        <v>10376.664535598002</v>
      </c>
      <c r="F35" s="60">
        <f t="shared" si="5"/>
        <v>10377</v>
      </c>
      <c r="G35" s="26">
        <f t="shared" si="6"/>
        <v>-0.14062499999272404</v>
      </c>
      <c r="J35" s="26">
        <f>+G35</f>
        <v>-0.14062499999272404</v>
      </c>
      <c r="O35" s="26">
        <f t="shared" ca="1" si="3"/>
        <v>-0.14103488373330758</v>
      </c>
      <c r="Q35" s="52">
        <f t="shared" si="4"/>
        <v>41886.844700000001</v>
      </c>
    </row>
    <row r="36" spans="1:17" s="26" customFormat="1" ht="12.95" customHeight="1" x14ac:dyDescent="0.2">
      <c r="A36" s="62" t="s">
        <v>158</v>
      </c>
      <c r="B36" s="63" t="s">
        <v>46</v>
      </c>
      <c r="C36" s="64">
        <v>56907.438710000002</v>
      </c>
      <c r="D36" s="64">
        <v>5.9999999999999995E-4</v>
      </c>
      <c r="E36" s="26">
        <f t="shared" si="0"/>
        <v>10381.659848042093</v>
      </c>
      <c r="F36" s="60">
        <f t="shared" si="5"/>
        <v>10382</v>
      </c>
      <c r="G36" s="26">
        <f t="shared" si="6"/>
        <v>-0.14258999999583466</v>
      </c>
      <c r="K36" s="26">
        <f>+G36</f>
        <v>-0.14258999999583466</v>
      </c>
      <c r="O36" s="26">
        <f t="shared" ca="1" si="3"/>
        <v>-0.14113590175763924</v>
      </c>
      <c r="Q36" s="52">
        <f t="shared" si="4"/>
        <v>41888.938710000002</v>
      </c>
    </row>
    <row r="37" spans="1:17" s="26" customFormat="1" ht="12.95" customHeight="1" x14ac:dyDescent="0.2">
      <c r="A37" s="61" t="s">
        <v>51</v>
      </c>
      <c r="B37" s="55"/>
      <c r="C37" s="61">
        <v>56918.340400000001</v>
      </c>
      <c r="D37" s="61">
        <v>5.8999999999999999E-3</v>
      </c>
      <c r="E37" s="26">
        <f t="shared" si="0"/>
        <v>10407.666098116637</v>
      </c>
      <c r="F37" s="60">
        <f t="shared" si="5"/>
        <v>10408</v>
      </c>
      <c r="G37" s="26">
        <f t="shared" si="6"/>
        <v>-0.13996999999653781</v>
      </c>
      <c r="J37" s="26">
        <f>+G37</f>
        <v>-0.13996999999653781</v>
      </c>
      <c r="O37" s="26">
        <f t="shared" ca="1" si="3"/>
        <v>-0.14166119548416389</v>
      </c>
      <c r="Q37" s="52">
        <f t="shared" si="4"/>
        <v>41899.840400000001</v>
      </c>
    </row>
    <row r="38" spans="1:17" s="26" customFormat="1" ht="12.95" customHeight="1" x14ac:dyDescent="0.2">
      <c r="A38" s="61" t="s">
        <v>51</v>
      </c>
      <c r="B38" s="55"/>
      <c r="C38" s="61">
        <v>56918.548600000002</v>
      </c>
      <c r="D38" s="61">
        <v>4.4999999999999997E-3</v>
      </c>
      <c r="E38" s="26">
        <f t="shared" si="0"/>
        <v>10408.16276434596</v>
      </c>
      <c r="F38" s="60">
        <f t="shared" si="5"/>
        <v>10408.5</v>
      </c>
      <c r="G38" s="26">
        <f t="shared" si="6"/>
        <v>-0.1413674999930663</v>
      </c>
      <c r="J38" s="26">
        <f>+G38</f>
        <v>-0.1413674999930663</v>
      </c>
      <c r="O38" s="26">
        <f t="shared" ca="1" si="3"/>
        <v>-0.14167129728659705</v>
      </c>
      <c r="Q38" s="52">
        <f t="shared" si="4"/>
        <v>41900.048600000002</v>
      </c>
    </row>
    <row r="39" spans="1:17" s="26" customFormat="1" ht="12.95" customHeight="1" x14ac:dyDescent="0.2">
      <c r="A39" s="61" t="s">
        <v>51</v>
      </c>
      <c r="B39" s="55"/>
      <c r="C39" s="61">
        <v>56930.287400000001</v>
      </c>
      <c r="D39" s="61">
        <v>2E-3</v>
      </c>
      <c r="E39" s="26">
        <f t="shared" si="0"/>
        <v>10436.165960948971</v>
      </c>
      <c r="F39" s="60">
        <f t="shared" si="5"/>
        <v>10436.5</v>
      </c>
      <c r="G39" s="26">
        <f t="shared" si="6"/>
        <v>-0.14002749999781372</v>
      </c>
      <c r="J39" s="26">
        <f>+G39</f>
        <v>-0.14002749999781372</v>
      </c>
      <c r="O39" s="26">
        <f t="shared" ca="1" si="3"/>
        <v>-0.14223699822285438</v>
      </c>
      <c r="Q39" s="52">
        <f t="shared" si="4"/>
        <v>41911.787400000001</v>
      </c>
    </row>
    <row r="40" spans="1:17" s="26" customFormat="1" ht="12.95" customHeight="1" x14ac:dyDescent="0.2">
      <c r="A40" s="61" t="s">
        <v>51</v>
      </c>
      <c r="B40" s="55"/>
      <c r="C40" s="61">
        <v>56930.493900000001</v>
      </c>
      <c r="D40" s="61">
        <v>1.2999999999999999E-3</v>
      </c>
      <c r="E40" s="26">
        <f t="shared" si="0"/>
        <v>10436.658571786411</v>
      </c>
      <c r="F40" s="60">
        <f t="shared" si="5"/>
        <v>10437</v>
      </c>
      <c r="G40" s="26">
        <f t="shared" si="6"/>
        <v>-0.14312499999505235</v>
      </c>
      <c r="J40" s="26">
        <f>+G40</f>
        <v>-0.14312499999505235</v>
      </c>
      <c r="O40" s="26">
        <f t="shared" ca="1" si="3"/>
        <v>-0.14224710002528754</v>
      </c>
      <c r="Q40" s="52">
        <f t="shared" si="4"/>
        <v>41911.993900000001</v>
      </c>
    </row>
    <row r="41" spans="1:17" s="26" customFormat="1" ht="12.95" customHeight="1" x14ac:dyDescent="0.2">
      <c r="A41" s="56" t="s">
        <v>52</v>
      </c>
      <c r="B41" s="55"/>
      <c r="C41" s="56">
        <v>57225.390099999997</v>
      </c>
      <c r="D41" s="56">
        <v>4.0000000000000001E-3</v>
      </c>
      <c r="E41" s="26">
        <f t="shared" si="0"/>
        <v>11140.140722098307</v>
      </c>
      <c r="F41" s="60">
        <f t="shared" si="5"/>
        <v>11140.5</v>
      </c>
      <c r="G41" s="26">
        <f t="shared" si="6"/>
        <v>-0.15060749999975087</v>
      </c>
      <c r="J41" s="26">
        <f>+G41</f>
        <v>-0.15060749999975087</v>
      </c>
      <c r="O41" s="26">
        <f t="shared" ca="1" si="3"/>
        <v>-0.15646033604875262</v>
      </c>
      <c r="Q41" s="52">
        <f t="shared" si="4"/>
        <v>42206.890099999997</v>
      </c>
    </row>
    <row r="42" spans="1:17" s="26" customFormat="1" ht="12.95" customHeight="1" x14ac:dyDescent="0.2">
      <c r="A42" s="65" t="s">
        <v>157</v>
      </c>
      <c r="B42" s="66" t="s">
        <v>46</v>
      </c>
      <c r="C42" s="67">
        <v>57241.5239</v>
      </c>
      <c r="D42" s="67">
        <v>6.7999999999999996E-3</v>
      </c>
      <c r="E42" s="26">
        <f t="shared" si="0"/>
        <v>11178.628299478771</v>
      </c>
      <c r="F42" s="60">
        <f t="shared" si="5"/>
        <v>11179</v>
      </c>
      <c r="G42" s="26">
        <f t="shared" si="6"/>
        <v>-0.1558149999982561</v>
      </c>
      <c r="K42" s="26">
        <f t="shared" ref="K42:K54" si="7">+G42</f>
        <v>-0.1558149999982561</v>
      </c>
      <c r="O42" s="26">
        <f t="shared" ca="1" si="3"/>
        <v>-0.15723817483610644</v>
      </c>
      <c r="Q42" s="52">
        <f t="shared" si="4"/>
        <v>42223.0239</v>
      </c>
    </row>
    <row r="43" spans="1:17" s="26" customFormat="1" ht="12.95" customHeight="1" x14ac:dyDescent="0.2">
      <c r="A43" s="65" t="s">
        <v>157</v>
      </c>
      <c r="B43" s="66" t="s">
        <v>46</v>
      </c>
      <c r="C43" s="67">
        <v>57242.363700000002</v>
      </c>
      <c r="D43" s="67">
        <v>2E-3</v>
      </c>
      <c r="E43" s="26">
        <f t="shared" si="0"/>
        <v>11180.631663068511</v>
      </c>
      <c r="F43" s="60">
        <f t="shared" si="5"/>
        <v>11181</v>
      </c>
      <c r="G43" s="26">
        <f t="shared" si="6"/>
        <v>-0.15440499999385793</v>
      </c>
      <c r="K43" s="26">
        <f t="shared" si="7"/>
        <v>-0.15440499999385793</v>
      </c>
      <c r="O43" s="26">
        <f t="shared" ca="1" si="3"/>
        <v>-0.15727858204583908</v>
      </c>
      <c r="Q43" s="52">
        <f t="shared" si="4"/>
        <v>42223.863700000002</v>
      </c>
    </row>
    <row r="44" spans="1:17" s="26" customFormat="1" ht="12.95" customHeight="1" x14ac:dyDescent="0.2">
      <c r="A44" s="65" t="s">
        <v>157</v>
      </c>
      <c r="B44" s="66" t="s">
        <v>46</v>
      </c>
      <c r="C44" s="67">
        <v>57242.568599999999</v>
      </c>
      <c r="D44" s="67">
        <v>5.8999999999999999E-3</v>
      </c>
      <c r="E44" s="26">
        <f t="shared" si="0"/>
        <v>11181.120457066523</v>
      </c>
      <c r="F44" s="60">
        <f t="shared" si="5"/>
        <v>11181.5</v>
      </c>
      <c r="G44" s="26">
        <f t="shared" si="6"/>
        <v>-0.15910250000160886</v>
      </c>
      <c r="K44" s="26">
        <f t="shared" si="7"/>
        <v>-0.15910250000160886</v>
      </c>
      <c r="O44" s="26">
        <f t="shared" ca="1" si="3"/>
        <v>-0.15728868384827227</v>
      </c>
      <c r="Q44" s="52">
        <f t="shared" si="4"/>
        <v>42224.068599999999</v>
      </c>
    </row>
    <row r="45" spans="1:17" s="26" customFormat="1" ht="12.95" customHeight="1" x14ac:dyDescent="0.2">
      <c r="A45" s="21" t="s">
        <v>0</v>
      </c>
      <c r="B45" s="22" t="s">
        <v>46</v>
      </c>
      <c r="C45" s="21">
        <v>57284.695399999997</v>
      </c>
      <c r="D45" s="21">
        <v>1E-4</v>
      </c>
      <c r="E45" s="26">
        <f t="shared" si="0"/>
        <v>11281.614976323668</v>
      </c>
      <c r="F45" s="60">
        <f t="shared" si="5"/>
        <v>11282</v>
      </c>
      <c r="G45" s="26">
        <f t="shared" si="6"/>
        <v>-0.16139999999722932</v>
      </c>
      <c r="K45" s="26">
        <f t="shared" si="7"/>
        <v>-0.16139999999722932</v>
      </c>
      <c r="O45" s="26">
        <f t="shared" ca="1" si="3"/>
        <v>-0.15931914613733869</v>
      </c>
      <c r="Q45" s="52">
        <f t="shared" si="4"/>
        <v>42266.195399999997</v>
      </c>
    </row>
    <row r="46" spans="1:17" s="26" customFormat="1" ht="12.95" customHeight="1" x14ac:dyDescent="0.2">
      <c r="A46" s="21" t="s">
        <v>0</v>
      </c>
      <c r="B46" s="22" t="s">
        <v>46</v>
      </c>
      <c r="C46" s="21">
        <v>57336.677100000001</v>
      </c>
      <c r="D46" s="21">
        <v>1E-4</v>
      </c>
      <c r="E46" s="26">
        <f t="shared" si="0"/>
        <v>11405.618602321125</v>
      </c>
      <c r="F46" s="60">
        <f t="shared" si="5"/>
        <v>11406</v>
      </c>
      <c r="G46" s="26">
        <f t="shared" si="6"/>
        <v>-0.15987999999924796</v>
      </c>
      <c r="K46" s="26">
        <f t="shared" si="7"/>
        <v>-0.15987999999924796</v>
      </c>
      <c r="O46" s="26">
        <f t="shared" ca="1" si="3"/>
        <v>-0.16182439314076397</v>
      </c>
      <c r="Q46" s="52">
        <f t="shared" si="4"/>
        <v>42318.177100000001</v>
      </c>
    </row>
    <row r="47" spans="1:17" s="26" customFormat="1" ht="12.95" customHeight="1" x14ac:dyDescent="0.2">
      <c r="A47" s="65" t="s">
        <v>157</v>
      </c>
      <c r="B47" s="66" t="s">
        <v>46</v>
      </c>
      <c r="C47" s="67">
        <v>57354.274599999997</v>
      </c>
      <c r="D47" s="67">
        <v>1.8E-3</v>
      </c>
      <c r="E47" s="26">
        <f t="shared" si="0"/>
        <v>11447.597872112025</v>
      </c>
      <c r="F47" s="60">
        <f t="shared" si="5"/>
        <v>11448</v>
      </c>
      <c r="G47" s="26">
        <f t="shared" si="6"/>
        <v>-0.1685700000016368</v>
      </c>
      <c r="K47" s="26">
        <f t="shared" si="7"/>
        <v>-0.1685700000016368</v>
      </c>
      <c r="O47" s="26">
        <f t="shared" ca="1" si="3"/>
        <v>-0.16267294454514994</v>
      </c>
      <c r="Q47" s="52">
        <f t="shared" si="4"/>
        <v>42335.774599999997</v>
      </c>
    </row>
    <row r="48" spans="1:17" s="26" customFormat="1" ht="12.95" customHeight="1" x14ac:dyDescent="0.2">
      <c r="A48" s="65" t="s">
        <v>157</v>
      </c>
      <c r="B48" s="66" t="s">
        <v>46</v>
      </c>
      <c r="C48" s="67">
        <v>57590.479099999997</v>
      </c>
      <c r="D48" s="67">
        <v>2.5000000000000001E-3</v>
      </c>
      <c r="E48" s="26">
        <f t="shared" si="0"/>
        <v>12011.069526115531</v>
      </c>
      <c r="F48" s="60">
        <f t="shared" si="5"/>
        <v>12011.5</v>
      </c>
      <c r="G48" s="26">
        <f t="shared" si="6"/>
        <v>-0.18045250000432134</v>
      </c>
      <c r="K48" s="26">
        <f t="shared" si="7"/>
        <v>-0.18045250000432134</v>
      </c>
      <c r="O48" s="26">
        <f t="shared" ca="1" si="3"/>
        <v>-0.17405767588732843</v>
      </c>
      <c r="Q48" s="52">
        <f t="shared" si="4"/>
        <v>42571.979099999997</v>
      </c>
    </row>
    <row r="49" spans="1:17" s="26" customFormat="1" ht="12.95" customHeight="1" x14ac:dyDescent="0.2">
      <c r="A49" s="68" t="s">
        <v>1</v>
      </c>
      <c r="B49" s="69" t="s">
        <v>46</v>
      </c>
      <c r="C49" s="70">
        <v>57952.439899999998</v>
      </c>
      <c r="D49" s="70">
        <v>1.1000000000000001E-3</v>
      </c>
      <c r="E49" s="26">
        <f t="shared" si="0"/>
        <v>12874.535931964838</v>
      </c>
      <c r="F49" s="60">
        <f t="shared" si="5"/>
        <v>12875</v>
      </c>
      <c r="G49" s="26">
        <f t="shared" si="6"/>
        <v>-0.1945350000023609</v>
      </c>
      <c r="K49" s="26">
        <f t="shared" si="7"/>
        <v>-0.1945350000023609</v>
      </c>
      <c r="O49" s="26">
        <f t="shared" ca="1" si="3"/>
        <v>-0.19150348868940675</v>
      </c>
      <c r="Q49" s="52">
        <f t="shared" si="4"/>
        <v>42933.939899999998</v>
      </c>
    </row>
    <row r="50" spans="1:17" s="26" customFormat="1" ht="12.95" customHeight="1" x14ac:dyDescent="0.2">
      <c r="A50" s="71" t="s">
        <v>159</v>
      </c>
      <c r="B50" s="72" t="s">
        <v>46</v>
      </c>
      <c r="C50" s="73">
        <v>57981.362269999925</v>
      </c>
      <c r="D50" s="73">
        <v>7.0000000000000001E-3</v>
      </c>
      <c r="E50" s="26">
        <f t="shared" si="0"/>
        <v>12943.530958145799</v>
      </c>
      <c r="F50" s="80">
        <f t="shared" si="5"/>
        <v>12944</v>
      </c>
      <c r="G50" s="26">
        <f t="shared" si="6"/>
        <v>-0.19662000007519964</v>
      </c>
      <c r="K50" s="26">
        <f t="shared" si="7"/>
        <v>-0.19662000007519964</v>
      </c>
      <c r="O50" s="26">
        <f t="shared" ca="1" si="3"/>
        <v>-0.19289753742518373</v>
      </c>
      <c r="Q50" s="52">
        <f t="shared" si="4"/>
        <v>42962.862269999925</v>
      </c>
    </row>
    <row r="51" spans="1:17" s="26" customFormat="1" ht="12.95" customHeight="1" x14ac:dyDescent="0.2">
      <c r="A51" s="40" t="s">
        <v>160</v>
      </c>
      <c r="C51" s="51">
        <v>59395.851000000002</v>
      </c>
      <c r="D51" s="51">
        <v>1E-3</v>
      </c>
      <c r="E51" s="26">
        <f t="shared" si="0"/>
        <v>16317.828671620618</v>
      </c>
      <c r="F51" s="80">
        <f t="shared" si="5"/>
        <v>16318.5</v>
      </c>
      <c r="G51" s="26">
        <f t="shared" si="6"/>
        <v>-0.2814174999948591</v>
      </c>
      <c r="K51" s="26">
        <f t="shared" si="7"/>
        <v>-0.2814174999948591</v>
      </c>
      <c r="O51" s="26">
        <f t="shared" ca="1" si="3"/>
        <v>-0.26107460204662353</v>
      </c>
      <c r="Q51" s="52">
        <f t="shared" si="4"/>
        <v>44377.351000000002</v>
      </c>
    </row>
    <row r="52" spans="1:17" s="26" customFormat="1" ht="12.95" customHeight="1" x14ac:dyDescent="0.2">
      <c r="A52" s="25" t="s">
        <v>162</v>
      </c>
      <c r="B52" s="74" t="s">
        <v>45</v>
      </c>
      <c r="C52" s="75">
        <v>59407.889799999997</v>
      </c>
      <c r="D52" s="76">
        <v>4.0000000000000002E-4</v>
      </c>
      <c r="E52" s="26">
        <f t="shared" si="0"/>
        <v>16346.547525614571</v>
      </c>
      <c r="F52" s="80">
        <f t="shared" si="5"/>
        <v>16347</v>
      </c>
      <c r="G52" s="26">
        <f t="shared" si="6"/>
        <v>-0.18967500000144355</v>
      </c>
      <c r="K52" s="26">
        <f t="shared" si="7"/>
        <v>-0.18967500000144355</v>
      </c>
      <c r="O52" s="26">
        <f t="shared" ca="1" si="3"/>
        <v>-0.26165040478531404</v>
      </c>
      <c r="Q52" s="52">
        <f t="shared" si="4"/>
        <v>44389.389799999997</v>
      </c>
    </row>
    <row r="53" spans="1:17" s="26" customFormat="1" ht="12.95" customHeight="1" x14ac:dyDescent="0.2">
      <c r="A53" s="23" t="s">
        <v>161</v>
      </c>
      <c r="B53" s="24" t="s">
        <v>46</v>
      </c>
      <c r="C53" s="78">
        <v>59441.543100000003</v>
      </c>
      <c r="D53" s="79">
        <v>2.5000000000000001E-3</v>
      </c>
      <c r="E53" s="26">
        <f t="shared" si="0"/>
        <v>16426.828301864301</v>
      </c>
      <c r="F53" s="80">
        <f t="shared" si="5"/>
        <v>16427.5</v>
      </c>
      <c r="G53" s="26">
        <f t="shared" si="6"/>
        <v>-0.28157249999640044</v>
      </c>
      <c r="K53" s="26">
        <f t="shared" si="7"/>
        <v>-0.28157249999640044</v>
      </c>
      <c r="O53" s="26">
        <f t="shared" ca="1" si="3"/>
        <v>-0.26327679497705381</v>
      </c>
      <c r="Q53" s="52">
        <f t="shared" si="4"/>
        <v>44423.043100000003</v>
      </c>
    </row>
    <row r="54" spans="1:17" s="26" customFormat="1" ht="12.95" customHeight="1" x14ac:dyDescent="0.2">
      <c r="A54" s="25" t="s">
        <v>163</v>
      </c>
      <c r="B54" s="74" t="s">
        <v>45</v>
      </c>
      <c r="C54" s="77">
        <v>59797.835200000001</v>
      </c>
      <c r="D54" s="76">
        <v>2.9999999999999997E-4</v>
      </c>
      <c r="E54" s="26">
        <f t="shared" si="0"/>
        <v>17276.771884206646</v>
      </c>
      <c r="F54" s="80">
        <f t="shared" si="5"/>
        <v>17277.5</v>
      </c>
      <c r="G54" s="26">
        <f t="shared" si="6"/>
        <v>-0.30522249999921769</v>
      </c>
      <c r="K54" s="26">
        <f t="shared" si="7"/>
        <v>-0.30522249999921769</v>
      </c>
      <c r="O54" s="26">
        <f t="shared" ca="1" si="3"/>
        <v>-0.28044985911343662</v>
      </c>
      <c r="Q54" s="52">
        <f t="shared" si="4"/>
        <v>44779.335200000001</v>
      </c>
    </row>
    <row r="55" spans="1:17" s="26" customFormat="1" ht="12.95" customHeight="1" x14ac:dyDescent="0.2">
      <c r="C55" s="51"/>
      <c r="D55" s="51"/>
    </row>
    <row r="56" spans="1:17" s="26" customFormat="1" ht="12.95" customHeight="1" x14ac:dyDescent="0.2">
      <c r="C56" s="51"/>
      <c r="D56" s="51"/>
    </row>
    <row r="57" spans="1:17" s="26" customFormat="1" ht="12.95" customHeight="1" x14ac:dyDescent="0.2">
      <c r="C57" s="51"/>
      <c r="D57" s="51"/>
    </row>
    <row r="58" spans="1:17" s="26" customFormat="1" ht="12.95" customHeight="1" x14ac:dyDescent="0.2">
      <c r="C58" s="51"/>
      <c r="D58" s="51"/>
    </row>
    <row r="59" spans="1:17" s="26" customFormat="1" ht="12.95" customHeight="1" x14ac:dyDescent="0.2">
      <c r="C59" s="51"/>
      <c r="D59" s="51"/>
    </row>
    <row r="60" spans="1:17" s="26" customFormat="1" ht="12.95" customHeight="1" x14ac:dyDescent="0.2">
      <c r="C60" s="51"/>
      <c r="D60" s="51"/>
    </row>
    <row r="61" spans="1:17" s="26" customFormat="1" ht="12.95" customHeight="1" x14ac:dyDescent="0.2">
      <c r="C61" s="51"/>
      <c r="D61" s="51"/>
    </row>
    <row r="62" spans="1:17" s="26" customFormat="1" ht="12.95" customHeight="1" x14ac:dyDescent="0.2">
      <c r="C62" s="51"/>
      <c r="D62" s="51"/>
    </row>
    <row r="63" spans="1:17" s="26" customFormat="1" ht="12.95" customHeight="1" x14ac:dyDescent="0.2">
      <c r="C63" s="51"/>
      <c r="D63" s="51"/>
    </row>
    <row r="64" spans="1:17" s="26" customFormat="1" ht="12.95" customHeight="1" x14ac:dyDescent="0.2">
      <c r="C64" s="51"/>
      <c r="D64" s="51"/>
    </row>
    <row r="65" spans="3:4" s="26" customFormat="1" ht="12.95" customHeight="1" x14ac:dyDescent="0.2">
      <c r="C65" s="51"/>
      <c r="D65" s="51"/>
    </row>
    <row r="66" spans="3:4" s="26" customFormat="1" ht="12.95" customHeight="1" x14ac:dyDescent="0.2">
      <c r="C66" s="51"/>
      <c r="D66" s="51"/>
    </row>
    <row r="67" spans="3:4" s="26" customFormat="1" ht="12.95" customHeight="1" x14ac:dyDescent="0.2">
      <c r="C67" s="51"/>
      <c r="D67" s="51"/>
    </row>
    <row r="68" spans="3:4" s="26" customFormat="1" ht="12.95" customHeight="1" x14ac:dyDescent="0.2">
      <c r="C68" s="51"/>
      <c r="D68" s="51"/>
    </row>
    <row r="69" spans="3:4" s="26" customFormat="1" ht="12.95" customHeight="1" x14ac:dyDescent="0.2">
      <c r="C69" s="51"/>
      <c r="D69" s="51"/>
    </row>
    <row r="70" spans="3:4" s="26" customFormat="1" ht="12.95" customHeight="1" x14ac:dyDescent="0.2">
      <c r="C70" s="51"/>
      <c r="D70" s="51"/>
    </row>
    <row r="71" spans="3:4" s="26" customFormat="1" ht="12.95" customHeight="1" x14ac:dyDescent="0.2">
      <c r="C71" s="51"/>
      <c r="D71" s="51"/>
    </row>
    <row r="72" spans="3:4" s="26" customFormat="1" ht="12.95" customHeight="1" x14ac:dyDescent="0.2">
      <c r="C72" s="51"/>
      <c r="D72" s="51"/>
    </row>
    <row r="73" spans="3:4" s="26" customFormat="1" ht="12.95" customHeight="1" x14ac:dyDescent="0.2">
      <c r="C73" s="51"/>
      <c r="D73" s="51"/>
    </row>
    <row r="74" spans="3:4" s="26" customFormat="1" ht="12.95" customHeight="1" x14ac:dyDescent="0.2">
      <c r="C74" s="51"/>
      <c r="D74" s="51"/>
    </row>
    <row r="75" spans="3:4" s="26" customFormat="1" ht="12.95" customHeight="1" x14ac:dyDescent="0.2">
      <c r="C75" s="51"/>
      <c r="D75" s="51"/>
    </row>
    <row r="76" spans="3:4" s="26" customFormat="1" ht="12.95" customHeight="1" x14ac:dyDescent="0.2">
      <c r="C76" s="51"/>
      <c r="D76" s="51"/>
    </row>
    <row r="77" spans="3:4" s="26" customFormat="1" ht="12.95" customHeight="1" x14ac:dyDescent="0.2">
      <c r="C77" s="51"/>
      <c r="D77" s="51"/>
    </row>
    <row r="78" spans="3:4" s="26" customFormat="1" ht="12.95" customHeight="1" x14ac:dyDescent="0.2">
      <c r="C78" s="51"/>
      <c r="D78" s="51"/>
    </row>
    <row r="79" spans="3:4" s="26" customFormat="1" ht="12.95" customHeight="1" x14ac:dyDescent="0.2">
      <c r="C79" s="51"/>
      <c r="D79" s="51"/>
    </row>
    <row r="80" spans="3:4" s="26" customFormat="1" ht="12.95" customHeight="1" x14ac:dyDescent="0.2">
      <c r="C80" s="51"/>
      <c r="D80" s="51"/>
    </row>
    <row r="81" spans="3:4" s="26" customFormat="1" ht="12.95" customHeight="1" x14ac:dyDescent="0.2">
      <c r="C81" s="51"/>
      <c r="D81" s="51"/>
    </row>
    <row r="82" spans="3:4" s="26" customFormat="1" ht="12.95" customHeight="1" x14ac:dyDescent="0.2">
      <c r="C82" s="51"/>
      <c r="D82" s="51"/>
    </row>
    <row r="83" spans="3:4" s="26" customFormat="1" ht="12.95" customHeight="1" x14ac:dyDescent="0.2">
      <c r="C83" s="51"/>
      <c r="D83" s="51"/>
    </row>
    <row r="84" spans="3:4" s="26" customFormat="1" ht="12.95" customHeight="1" x14ac:dyDescent="0.2">
      <c r="C84" s="51"/>
      <c r="D84" s="51"/>
    </row>
    <row r="85" spans="3:4" s="26" customFormat="1" ht="12.95" customHeight="1" x14ac:dyDescent="0.2">
      <c r="C85" s="51"/>
      <c r="D85" s="51"/>
    </row>
    <row r="86" spans="3:4" s="26" customFormat="1" ht="12.95" customHeight="1" x14ac:dyDescent="0.2">
      <c r="C86" s="51"/>
      <c r="D86" s="51"/>
    </row>
    <row r="87" spans="3:4" s="26" customFormat="1" ht="12.95" customHeight="1" x14ac:dyDescent="0.2">
      <c r="C87" s="51"/>
      <c r="D87" s="51"/>
    </row>
    <row r="88" spans="3:4" s="26" customFormat="1" ht="12.95" customHeight="1" x14ac:dyDescent="0.2">
      <c r="C88" s="51"/>
      <c r="D88" s="51"/>
    </row>
    <row r="89" spans="3:4" s="26" customFormat="1" ht="12.95" customHeight="1" x14ac:dyDescent="0.2">
      <c r="C89" s="51"/>
      <c r="D89" s="51"/>
    </row>
    <row r="90" spans="3:4" s="26" customFormat="1" ht="12.95" customHeight="1" x14ac:dyDescent="0.2">
      <c r="C90" s="51"/>
      <c r="D90" s="51"/>
    </row>
    <row r="91" spans="3:4" s="26" customFormat="1" ht="12.95" customHeight="1" x14ac:dyDescent="0.2">
      <c r="C91" s="51"/>
      <c r="D91" s="51"/>
    </row>
    <row r="92" spans="3:4" s="26" customFormat="1" ht="12.95" customHeight="1" x14ac:dyDescent="0.2">
      <c r="C92" s="51"/>
      <c r="D92" s="51"/>
    </row>
    <row r="93" spans="3:4" s="26" customFormat="1" ht="12.95" customHeight="1" x14ac:dyDescent="0.2">
      <c r="C93" s="51"/>
      <c r="D93" s="51"/>
    </row>
    <row r="94" spans="3:4" s="26" customFormat="1" ht="12.95" customHeight="1" x14ac:dyDescent="0.2">
      <c r="C94" s="51"/>
      <c r="D94" s="51"/>
    </row>
    <row r="95" spans="3:4" s="26" customFormat="1" ht="12.95" customHeight="1" x14ac:dyDescent="0.2">
      <c r="C95" s="51"/>
      <c r="D95" s="51"/>
    </row>
    <row r="96" spans="3:4" s="26" customFormat="1" ht="12.95" customHeight="1" x14ac:dyDescent="0.2">
      <c r="C96" s="51"/>
      <c r="D96" s="51"/>
    </row>
    <row r="97" spans="3:4" s="26" customFormat="1" ht="12.95" customHeight="1" x14ac:dyDescent="0.2">
      <c r="C97" s="51"/>
      <c r="D97" s="51"/>
    </row>
    <row r="98" spans="3:4" s="26" customFormat="1" ht="12.95" customHeight="1" x14ac:dyDescent="0.2">
      <c r="C98" s="51"/>
      <c r="D98" s="51"/>
    </row>
    <row r="99" spans="3:4" s="26" customFormat="1" ht="12.95" customHeight="1" x14ac:dyDescent="0.2">
      <c r="C99" s="51"/>
      <c r="D99" s="51"/>
    </row>
    <row r="100" spans="3:4" s="26" customFormat="1" ht="12.95" customHeight="1" x14ac:dyDescent="0.2">
      <c r="C100" s="51"/>
      <c r="D100" s="51"/>
    </row>
    <row r="101" spans="3:4" s="26" customFormat="1" ht="12.95" customHeight="1" x14ac:dyDescent="0.2">
      <c r="C101" s="51"/>
      <c r="D101" s="51"/>
    </row>
    <row r="102" spans="3:4" s="26" customFormat="1" ht="12.95" customHeight="1" x14ac:dyDescent="0.2">
      <c r="C102" s="51"/>
      <c r="D102" s="51"/>
    </row>
    <row r="103" spans="3:4" s="26" customFormat="1" ht="12.95" customHeight="1" x14ac:dyDescent="0.2">
      <c r="C103" s="51"/>
      <c r="D103" s="51"/>
    </row>
    <row r="104" spans="3:4" s="26" customFormat="1" ht="12.95" customHeight="1" x14ac:dyDescent="0.2">
      <c r="C104" s="51"/>
      <c r="D104" s="51"/>
    </row>
    <row r="105" spans="3:4" s="26" customFormat="1" ht="12.95" customHeight="1" x14ac:dyDescent="0.2">
      <c r="C105" s="51"/>
      <c r="D105" s="51"/>
    </row>
    <row r="106" spans="3:4" s="26" customFormat="1" ht="12.95" customHeight="1" x14ac:dyDescent="0.2">
      <c r="C106" s="51"/>
      <c r="D106" s="51"/>
    </row>
    <row r="107" spans="3:4" s="26" customFormat="1" ht="12.95" customHeight="1" x14ac:dyDescent="0.2">
      <c r="C107" s="51"/>
      <c r="D107" s="51"/>
    </row>
    <row r="108" spans="3:4" s="26" customFormat="1" ht="12.95" customHeight="1" x14ac:dyDescent="0.2">
      <c r="C108" s="51"/>
      <c r="D108" s="51"/>
    </row>
    <row r="109" spans="3:4" s="26" customFormat="1" ht="12.95" customHeight="1" x14ac:dyDescent="0.2">
      <c r="C109" s="51"/>
      <c r="D109" s="51"/>
    </row>
    <row r="110" spans="3:4" s="26" customFormat="1" ht="12.95" customHeight="1" x14ac:dyDescent="0.2">
      <c r="C110" s="51"/>
      <c r="D110" s="51"/>
    </row>
    <row r="111" spans="3:4" s="26" customFormat="1" ht="12.95" customHeight="1" x14ac:dyDescent="0.2">
      <c r="C111" s="51"/>
      <c r="D111" s="51"/>
    </row>
    <row r="112" spans="3:4" s="26" customFormat="1" ht="12.95" customHeight="1" x14ac:dyDescent="0.2">
      <c r="C112" s="51"/>
      <c r="D112" s="51"/>
    </row>
    <row r="113" spans="3:4" s="26" customFormat="1" ht="12.95" customHeight="1" x14ac:dyDescent="0.2">
      <c r="C113" s="51"/>
      <c r="D113" s="51"/>
    </row>
    <row r="114" spans="3:4" s="26" customFormat="1" ht="12.95" customHeight="1" x14ac:dyDescent="0.2">
      <c r="C114" s="51"/>
      <c r="D114" s="51"/>
    </row>
    <row r="115" spans="3:4" s="26" customFormat="1" ht="12.95" customHeight="1" x14ac:dyDescent="0.2">
      <c r="C115" s="51"/>
      <c r="D115" s="51"/>
    </row>
    <row r="116" spans="3:4" s="26" customFormat="1" ht="12.95" customHeight="1" x14ac:dyDescent="0.2">
      <c r="C116" s="51"/>
      <c r="D116" s="51"/>
    </row>
    <row r="117" spans="3:4" s="26" customFormat="1" ht="12.95" customHeight="1" x14ac:dyDescent="0.2">
      <c r="C117" s="51"/>
      <c r="D117" s="51"/>
    </row>
    <row r="118" spans="3:4" s="26" customFormat="1" ht="12.95" customHeight="1" x14ac:dyDescent="0.2">
      <c r="C118" s="51"/>
      <c r="D118" s="51"/>
    </row>
    <row r="119" spans="3:4" s="26" customFormat="1" ht="12.95" customHeight="1" x14ac:dyDescent="0.2">
      <c r="C119" s="51"/>
      <c r="D119" s="51"/>
    </row>
    <row r="120" spans="3:4" s="26" customFormat="1" ht="12.95" customHeight="1" x14ac:dyDescent="0.2">
      <c r="C120" s="51"/>
      <c r="D120" s="51"/>
    </row>
    <row r="121" spans="3:4" s="26" customFormat="1" ht="12.95" customHeight="1" x14ac:dyDescent="0.2">
      <c r="C121" s="51"/>
      <c r="D121" s="51"/>
    </row>
    <row r="122" spans="3:4" s="26" customFormat="1" ht="12.95" customHeight="1" x14ac:dyDescent="0.2">
      <c r="C122" s="51"/>
      <c r="D122" s="51"/>
    </row>
    <row r="123" spans="3:4" s="26" customFormat="1" ht="12.95" customHeight="1" x14ac:dyDescent="0.2">
      <c r="C123" s="51"/>
      <c r="D123" s="51"/>
    </row>
    <row r="124" spans="3:4" s="26" customFormat="1" ht="12.95" customHeight="1" x14ac:dyDescent="0.2">
      <c r="C124" s="51"/>
      <c r="D124" s="51"/>
    </row>
    <row r="125" spans="3:4" s="26" customFormat="1" ht="12.95" customHeight="1" x14ac:dyDescent="0.2">
      <c r="C125" s="51"/>
      <c r="D125" s="51"/>
    </row>
    <row r="126" spans="3:4" s="26" customFormat="1" ht="12.95" customHeight="1" x14ac:dyDescent="0.2">
      <c r="C126" s="51"/>
      <c r="D126" s="51"/>
    </row>
    <row r="127" spans="3:4" s="26" customFormat="1" ht="12.95" customHeight="1" x14ac:dyDescent="0.2">
      <c r="C127" s="51"/>
      <c r="D127" s="51"/>
    </row>
    <row r="128" spans="3:4" s="26" customFormat="1" ht="12.95" customHeight="1" x14ac:dyDescent="0.2">
      <c r="C128" s="51"/>
      <c r="D128" s="51"/>
    </row>
    <row r="129" spans="3:4" s="26" customFormat="1" ht="12.95" customHeight="1" x14ac:dyDescent="0.2">
      <c r="C129" s="51"/>
      <c r="D129" s="51"/>
    </row>
    <row r="130" spans="3:4" s="26" customFormat="1" ht="12.95" customHeight="1" x14ac:dyDescent="0.2">
      <c r="C130" s="51"/>
      <c r="D130" s="51"/>
    </row>
    <row r="131" spans="3:4" s="26" customFormat="1" ht="12.95" customHeight="1" x14ac:dyDescent="0.2">
      <c r="C131" s="51"/>
      <c r="D131" s="51"/>
    </row>
    <row r="132" spans="3:4" s="26" customFormat="1" ht="12.95" customHeight="1" x14ac:dyDescent="0.2">
      <c r="C132" s="51"/>
      <c r="D132" s="51"/>
    </row>
    <row r="133" spans="3:4" s="26" customFormat="1" ht="12.95" customHeight="1" x14ac:dyDescent="0.2">
      <c r="C133" s="51"/>
      <c r="D133" s="51"/>
    </row>
    <row r="134" spans="3:4" s="26" customFormat="1" ht="12.95" customHeight="1" x14ac:dyDescent="0.2">
      <c r="C134" s="51"/>
      <c r="D134" s="51"/>
    </row>
    <row r="135" spans="3:4" s="26" customFormat="1" ht="12.95" customHeight="1" x14ac:dyDescent="0.2">
      <c r="C135" s="51"/>
      <c r="D135" s="51"/>
    </row>
    <row r="136" spans="3:4" s="26" customFormat="1" ht="12.95" customHeight="1" x14ac:dyDescent="0.2">
      <c r="C136" s="51"/>
      <c r="D136" s="51"/>
    </row>
    <row r="137" spans="3:4" s="26" customFormat="1" ht="12.95" customHeight="1" x14ac:dyDescent="0.2">
      <c r="C137" s="51"/>
      <c r="D137" s="51"/>
    </row>
    <row r="138" spans="3:4" s="26" customFormat="1" ht="12.95" customHeight="1" x14ac:dyDescent="0.2">
      <c r="C138" s="51"/>
      <c r="D138" s="51"/>
    </row>
    <row r="139" spans="3:4" s="26" customFormat="1" ht="12.95" customHeight="1" x14ac:dyDescent="0.2">
      <c r="C139" s="51"/>
      <c r="D139" s="51"/>
    </row>
    <row r="140" spans="3:4" s="26" customFormat="1" ht="12.95" customHeight="1" x14ac:dyDescent="0.2">
      <c r="C140" s="51"/>
      <c r="D140" s="51"/>
    </row>
    <row r="141" spans="3:4" s="26" customFormat="1" ht="12.95" customHeight="1" x14ac:dyDescent="0.2">
      <c r="C141" s="51"/>
      <c r="D141" s="51"/>
    </row>
    <row r="142" spans="3:4" s="26" customFormat="1" ht="12.95" customHeight="1" x14ac:dyDescent="0.2">
      <c r="C142" s="51"/>
      <c r="D142" s="51"/>
    </row>
    <row r="143" spans="3:4" s="26" customFormat="1" ht="12.95" customHeight="1" x14ac:dyDescent="0.2">
      <c r="C143" s="51"/>
      <c r="D143" s="51"/>
    </row>
    <row r="144" spans="3:4" s="26" customFormat="1" ht="12.95" customHeight="1" x14ac:dyDescent="0.2">
      <c r="C144" s="51"/>
      <c r="D144" s="51"/>
    </row>
    <row r="145" spans="3:4" s="26" customFormat="1" ht="12.95" customHeight="1" x14ac:dyDescent="0.2">
      <c r="C145" s="51"/>
      <c r="D145" s="51"/>
    </row>
    <row r="146" spans="3:4" s="26" customFormat="1" ht="12.95" customHeight="1" x14ac:dyDescent="0.2">
      <c r="C146" s="51"/>
      <c r="D146" s="51"/>
    </row>
    <row r="147" spans="3:4" s="26" customFormat="1" ht="12.95" customHeight="1" x14ac:dyDescent="0.2">
      <c r="C147" s="51"/>
      <c r="D147" s="51"/>
    </row>
    <row r="148" spans="3:4" s="26" customFormat="1" ht="12.95" customHeight="1" x14ac:dyDescent="0.2">
      <c r="C148" s="51"/>
      <c r="D148" s="51"/>
    </row>
    <row r="149" spans="3:4" s="26" customFormat="1" ht="12.95" customHeight="1" x14ac:dyDescent="0.2">
      <c r="C149" s="51"/>
      <c r="D149" s="51"/>
    </row>
    <row r="150" spans="3:4" s="26" customFormat="1" ht="12.95" customHeight="1" x14ac:dyDescent="0.2">
      <c r="C150" s="51"/>
      <c r="D150" s="51"/>
    </row>
    <row r="151" spans="3:4" s="26" customFormat="1" ht="12.95" customHeight="1" x14ac:dyDescent="0.2">
      <c r="C151" s="51"/>
      <c r="D151" s="51"/>
    </row>
    <row r="152" spans="3:4" s="26" customFormat="1" ht="12.95" customHeight="1" x14ac:dyDescent="0.2">
      <c r="C152" s="51"/>
      <c r="D152" s="51"/>
    </row>
    <row r="153" spans="3:4" s="26" customFormat="1" ht="12.95" customHeight="1" x14ac:dyDescent="0.2">
      <c r="C153" s="51"/>
      <c r="D153" s="51"/>
    </row>
    <row r="154" spans="3:4" s="26" customFormat="1" ht="12.95" customHeight="1" x14ac:dyDescent="0.2">
      <c r="C154" s="51"/>
      <c r="D154" s="51"/>
    </row>
    <row r="155" spans="3:4" s="26" customFormat="1" ht="12.95" customHeight="1" x14ac:dyDescent="0.2">
      <c r="C155" s="51"/>
      <c r="D155" s="51"/>
    </row>
    <row r="156" spans="3:4" s="26" customFormat="1" ht="12.95" customHeight="1" x14ac:dyDescent="0.2">
      <c r="C156" s="51"/>
      <c r="D156" s="51"/>
    </row>
    <row r="157" spans="3:4" s="26" customFormat="1" ht="12.95" customHeight="1" x14ac:dyDescent="0.2">
      <c r="C157" s="51"/>
      <c r="D157" s="51"/>
    </row>
    <row r="158" spans="3:4" s="26" customFormat="1" ht="12.95" customHeight="1" x14ac:dyDescent="0.2">
      <c r="C158" s="51"/>
      <c r="D158" s="51"/>
    </row>
    <row r="159" spans="3:4" s="26" customFormat="1" ht="12.95" customHeight="1" x14ac:dyDescent="0.2">
      <c r="C159" s="51"/>
      <c r="D159" s="51"/>
    </row>
    <row r="160" spans="3:4" s="26" customFormat="1" ht="12.95" customHeight="1" x14ac:dyDescent="0.2">
      <c r="C160" s="51"/>
      <c r="D160" s="51"/>
    </row>
    <row r="161" spans="3:4" s="26" customFormat="1" ht="12.95" customHeight="1" x14ac:dyDescent="0.2">
      <c r="C161" s="51"/>
      <c r="D161" s="51"/>
    </row>
    <row r="162" spans="3:4" s="26" customFormat="1" ht="12.95" customHeight="1" x14ac:dyDescent="0.2">
      <c r="C162" s="51"/>
      <c r="D162" s="51"/>
    </row>
    <row r="163" spans="3:4" s="26" customFormat="1" ht="12.95" customHeight="1" x14ac:dyDescent="0.2">
      <c r="C163" s="51"/>
      <c r="D163" s="51"/>
    </row>
    <row r="164" spans="3:4" s="26" customFormat="1" ht="12.95" customHeight="1" x14ac:dyDescent="0.2">
      <c r="C164" s="51"/>
      <c r="D164" s="51"/>
    </row>
    <row r="165" spans="3:4" s="26" customFormat="1" ht="12.95" customHeight="1" x14ac:dyDescent="0.2">
      <c r="C165" s="51"/>
      <c r="D165" s="51"/>
    </row>
    <row r="166" spans="3:4" s="26" customFormat="1" ht="12.95" customHeight="1" x14ac:dyDescent="0.2">
      <c r="C166" s="51"/>
      <c r="D166" s="51"/>
    </row>
    <row r="167" spans="3:4" s="26" customFormat="1" ht="12.95" customHeight="1" x14ac:dyDescent="0.2">
      <c r="C167" s="51"/>
      <c r="D167" s="51"/>
    </row>
    <row r="168" spans="3:4" s="26" customFormat="1" ht="12.95" customHeight="1" x14ac:dyDescent="0.2">
      <c r="C168" s="51"/>
      <c r="D168" s="51"/>
    </row>
    <row r="169" spans="3:4" s="26" customFormat="1" ht="12.95" customHeight="1" x14ac:dyDescent="0.2">
      <c r="C169" s="51"/>
      <c r="D169" s="51"/>
    </row>
    <row r="170" spans="3:4" s="26" customFormat="1" ht="12.95" customHeight="1" x14ac:dyDescent="0.2">
      <c r="C170" s="51"/>
      <c r="D170" s="51"/>
    </row>
    <row r="171" spans="3:4" s="26" customFormat="1" ht="12.95" customHeight="1" x14ac:dyDescent="0.2">
      <c r="C171" s="51"/>
      <c r="D171" s="51"/>
    </row>
    <row r="172" spans="3:4" s="26" customFormat="1" ht="12.95" customHeight="1" x14ac:dyDescent="0.2">
      <c r="C172" s="51"/>
      <c r="D172" s="51"/>
    </row>
    <row r="173" spans="3:4" s="26" customFormat="1" ht="12.95" customHeight="1" x14ac:dyDescent="0.2">
      <c r="C173" s="51"/>
      <c r="D173" s="51"/>
    </row>
    <row r="174" spans="3:4" s="26" customFormat="1" ht="12.95" customHeight="1" x14ac:dyDescent="0.2">
      <c r="C174" s="51"/>
      <c r="D174" s="51"/>
    </row>
    <row r="175" spans="3:4" s="26" customFormat="1" ht="12.95" customHeight="1" x14ac:dyDescent="0.2">
      <c r="C175" s="51"/>
      <c r="D175" s="51"/>
    </row>
    <row r="176" spans="3:4" s="26" customFormat="1" ht="12.95" customHeight="1" x14ac:dyDescent="0.2">
      <c r="C176" s="51"/>
      <c r="D176" s="51"/>
    </row>
    <row r="177" spans="3:4" s="26" customFormat="1" ht="12.95" customHeight="1" x14ac:dyDescent="0.2">
      <c r="C177" s="51"/>
      <c r="D177" s="51"/>
    </row>
    <row r="178" spans="3:4" s="26" customFormat="1" ht="12.95" customHeight="1" x14ac:dyDescent="0.2">
      <c r="C178" s="51"/>
      <c r="D178" s="51"/>
    </row>
    <row r="179" spans="3:4" s="26" customFormat="1" ht="12.95" customHeight="1" x14ac:dyDescent="0.2">
      <c r="C179" s="51"/>
      <c r="D179" s="51"/>
    </row>
    <row r="180" spans="3:4" s="26" customFormat="1" ht="12.95" customHeight="1" x14ac:dyDescent="0.2">
      <c r="C180" s="51"/>
      <c r="D180" s="51"/>
    </row>
    <row r="181" spans="3:4" s="26" customFormat="1" ht="12.95" customHeight="1" x14ac:dyDescent="0.2">
      <c r="C181" s="51"/>
      <c r="D181" s="51"/>
    </row>
    <row r="182" spans="3:4" s="26" customFormat="1" ht="12.95" customHeight="1" x14ac:dyDescent="0.2">
      <c r="C182" s="51"/>
      <c r="D182" s="51"/>
    </row>
    <row r="183" spans="3:4" s="26" customFormat="1" ht="12.95" customHeight="1" x14ac:dyDescent="0.2">
      <c r="C183" s="51"/>
      <c r="D183" s="51"/>
    </row>
    <row r="184" spans="3:4" s="26" customFormat="1" ht="12.95" customHeight="1" x14ac:dyDescent="0.2">
      <c r="C184" s="51"/>
      <c r="D184" s="51"/>
    </row>
    <row r="185" spans="3:4" s="26" customFormat="1" ht="12.95" customHeight="1" x14ac:dyDescent="0.2">
      <c r="C185" s="51"/>
      <c r="D185" s="51"/>
    </row>
    <row r="186" spans="3:4" s="26" customFormat="1" ht="12.95" customHeight="1" x14ac:dyDescent="0.2">
      <c r="C186" s="51"/>
      <c r="D186" s="51"/>
    </row>
    <row r="187" spans="3:4" s="26" customFormat="1" ht="12.95" customHeight="1" x14ac:dyDescent="0.2">
      <c r="C187" s="51"/>
      <c r="D187" s="51"/>
    </row>
    <row r="188" spans="3:4" s="26" customFormat="1" ht="12.95" customHeight="1" x14ac:dyDescent="0.2">
      <c r="C188" s="51"/>
      <c r="D188" s="51"/>
    </row>
    <row r="189" spans="3:4" s="26" customFormat="1" ht="12.95" customHeight="1" x14ac:dyDescent="0.2">
      <c r="C189" s="51"/>
      <c r="D189" s="51"/>
    </row>
    <row r="190" spans="3:4" s="26" customFormat="1" ht="12.95" customHeight="1" x14ac:dyDescent="0.2">
      <c r="C190" s="51"/>
      <c r="D190" s="51"/>
    </row>
    <row r="191" spans="3:4" s="26" customFormat="1" ht="12.95" customHeight="1" x14ac:dyDescent="0.2">
      <c r="C191" s="51"/>
      <c r="D191" s="51"/>
    </row>
    <row r="192" spans="3:4" s="26" customFormat="1" ht="12.95" customHeight="1" x14ac:dyDescent="0.2">
      <c r="C192" s="51"/>
      <c r="D192" s="51"/>
    </row>
    <row r="193" spans="3:4" s="26" customFormat="1" ht="12.95" customHeight="1" x14ac:dyDescent="0.2">
      <c r="C193" s="51"/>
      <c r="D193" s="51"/>
    </row>
    <row r="194" spans="3:4" s="26" customFormat="1" ht="12.95" customHeight="1" x14ac:dyDescent="0.2">
      <c r="C194" s="51"/>
      <c r="D194" s="51"/>
    </row>
    <row r="195" spans="3:4" s="26" customFormat="1" ht="12.95" customHeight="1" x14ac:dyDescent="0.2">
      <c r="C195" s="51"/>
      <c r="D195" s="51"/>
    </row>
    <row r="196" spans="3:4" s="26" customFormat="1" ht="12.95" customHeight="1" x14ac:dyDescent="0.2">
      <c r="C196" s="51"/>
      <c r="D196" s="51"/>
    </row>
    <row r="197" spans="3:4" s="26" customFormat="1" ht="12.95" customHeight="1" x14ac:dyDescent="0.2">
      <c r="C197" s="51"/>
      <c r="D197" s="51"/>
    </row>
    <row r="198" spans="3:4" s="26" customFormat="1" ht="12.95" customHeight="1" x14ac:dyDescent="0.2">
      <c r="C198" s="51"/>
      <c r="D198" s="51"/>
    </row>
    <row r="199" spans="3:4" s="26" customFormat="1" ht="12.95" customHeight="1" x14ac:dyDescent="0.2">
      <c r="C199" s="51"/>
      <c r="D199" s="51"/>
    </row>
    <row r="200" spans="3:4" s="26" customFormat="1" ht="12.95" customHeight="1" x14ac:dyDescent="0.2">
      <c r="C200" s="51"/>
      <c r="D200" s="51"/>
    </row>
    <row r="201" spans="3:4" s="26" customFormat="1" ht="12.95" customHeight="1" x14ac:dyDescent="0.2">
      <c r="C201" s="51"/>
      <c r="D201" s="51"/>
    </row>
    <row r="202" spans="3:4" s="26" customFormat="1" ht="12.95" customHeight="1" x14ac:dyDescent="0.2">
      <c r="C202" s="51"/>
      <c r="D202" s="51"/>
    </row>
    <row r="203" spans="3:4" s="26" customFormat="1" ht="12.95" customHeight="1" x14ac:dyDescent="0.2">
      <c r="C203" s="51"/>
      <c r="D203" s="51"/>
    </row>
    <row r="204" spans="3:4" s="26" customFormat="1" ht="12.95" customHeight="1" x14ac:dyDescent="0.2">
      <c r="C204" s="51"/>
      <c r="D204" s="51"/>
    </row>
    <row r="205" spans="3:4" s="26" customFormat="1" ht="12.95" customHeight="1" x14ac:dyDescent="0.2">
      <c r="C205" s="51"/>
      <c r="D205" s="51"/>
    </row>
    <row r="206" spans="3:4" s="26" customFormat="1" ht="12.95" customHeight="1" x14ac:dyDescent="0.2">
      <c r="C206" s="51"/>
      <c r="D206" s="51"/>
    </row>
    <row r="207" spans="3:4" s="26" customFormat="1" ht="12.95" customHeight="1" x14ac:dyDescent="0.2">
      <c r="C207" s="51"/>
      <c r="D207" s="51"/>
    </row>
    <row r="208" spans="3:4" s="26" customFormat="1" ht="12.95" customHeight="1" x14ac:dyDescent="0.2">
      <c r="C208" s="51"/>
      <c r="D208" s="51"/>
    </row>
    <row r="209" spans="3:4" s="26" customFormat="1" ht="12.95" customHeight="1" x14ac:dyDescent="0.2">
      <c r="C209" s="51"/>
      <c r="D209" s="51"/>
    </row>
    <row r="210" spans="3:4" s="26" customFormat="1" ht="12.95" customHeight="1" x14ac:dyDescent="0.2">
      <c r="C210" s="51"/>
      <c r="D210" s="51"/>
    </row>
    <row r="211" spans="3:4" s="26" customFormat="1" ht="12.95" customHeight="1" x14ac:dyDescent="0.2">
      <c r="C211" s="51"/>
      <c r="D211" s="51"/>
    </row>
    <row r="212" spans="3:4" s="26" customFormat="1" ht="12.95" customHeight="1" x14ac:dyDescent="0.2">
      <c r="C212" s="51"/>
      <c r="D212" s="51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50:D50" name="Range1"/>
  </protectedRanges>
  <sortState xmlns:xlrd2="http://schemas.microsoft.com/office/spreadsheetml/2017/richdata2" ref="A21:V54">
    <sortCondition ref="C21:C54"/>
  </sortState>
  <phoneticPr fontId="8" type="noConversion"/>
  <hyperlinks>
    <hyperlink ref="H63406" r:id="rId1" display="http://vsolj.cetus-net.org/bulletin.html" xr:uid="{00000000-0004-0000-0000-000000000000}"/>
    <hyperlink ref="H63399" r:id="rId2" display="https://www.aavso.org/ejaavso" xr:uid="{00000000-0004-0000-0000-000001000000}"/>
    <hyperlink ref="AP257" r:id="rId3" display="http://cdsbib.u-strasbg.fr/cgi-bin/cdsbib?1990RMxAA..21..381G" xr:uid="{00000000-0004-0000-0000-000002000000}"/>
    <hyperlink ref="AP254" r:id="rId4" display="http://cdsbib.u-strasbg.fr/cgi-bin/cdsbib?1990RMxAA..21..381G" xr:uid="{00000000-0004-0000-0000-000003000000}"/>
    <hyperlink ref="AP256" r:id="rId5" display="http://cdsbib.u-strasbg.fr/cgi-bin/cdsbib?1990RMxAA..21..381G" xr:uid="{00000000-0004-0000-0000-000004000000}"/>
    <hyperlink ref="AP232" r:id="rId6" display="http://cdsbib.u-strasbg.fr/cgi-bin/cdsbib?1990RMxAA..21..381G" xr:uid="{00000000-0004-0000-0000-000005000000}"/>
    <hyperlink ref="I63406" r:id="rId7" display="http://vsolj.cetus-net.org/bulletin.html" xr:uid="{00000000-0004-0000-0000-000006000000}"/>
    <hyperlink ref="AQ393" r:id="rId8" display="http://cdsbib.u-strasbg.fr/cgi-bin/cdsbib?1990RMxAA..21..381G" xr:uid="{00000000-0004-0000-0000-000007000000}"/>
    <hyperlink ref="AQ2037" r:id="rId9" display="http://cdsbib.u-strasbg.fr/cgi-bin/cdsbib?1990RMxAA..21..381G" xr:uid="{00000000-0004-0000-0000-000008000000}"/>
    <hyperlink ref="AQ394" r:id="rId10" display="http://cdsbib.u-strasbg.fr/cgi-bin/cdsbib?1990RMxAA..21..381G" xr:uid="{00000000-0004-0000-0000-000009000000}"/>
    <hyperlink ref="H63403" r:id="rId11" display="https://www.aavso.org/ejaavso" xr:uid="{00000000-0004-0000-0000-00000A000000}"/>
    <hyperlink ref="H1244" r:id="rId12" display="http://vsolj.cetus-net.org/bulletin.html" xr:uid="{00000000-0004-0000-0000-00000B000000}"/>
    <hyperlink ref="AP4482" r:id="rId13" display="http://cdsbib.u-strasbg.fr/cgi-bin/cdsbib?1990RMxAA..21..381G" xr:uid="{00000000-0004-0000-0000-00000C000000}"/>
    <hyperlink ref="AP4485" r:id="rId14" display="http://cdsbib.u-strasbg.fr/cgi-bin/cdsbib?1990RMxAA..21..381G" xr:uid="{00000000-0004-0000-0000-00000D000000}"/>
    <hyperlink ref="AP4483" r:id="rId15" display="http://cdsbib.u-strasbg.fr/cgi-bin/cdsbib?1990RMxAA..21..381G" xr:uid="{00000000-0004-0000-0000-00000E000000}"/>
    <hyperlink ref="AP4461" r:id="rId16" display="http://cdsbib.u-strasbg.fr/cgi-bin/cdsbib?1990RMxAA..21..381G" xr:uid="{00000000-0004-0000-0000-00000F000000}"/>
    <hyperlink ref="I1244" r:id="rId17" display="http://vsolj.cetus-net.org/bulletin.html" xr:uid="{00000000-0004-0000-0000-000010000000}"/>
    <hyperlink ref="AQ4595" r:id="rId18" display="http://cdsbib.u-strasbg.fr/cgi-bin/cdsbib?1990RMxAA..21..381G" xr:uid="{00000000-0004-0000-0000-000011000000}"/>
    <hyperlink ref="AQ64683" r:id="rId19" display="http://cdsbib.u-strasbg.fr/cgi-bin/cdsbib?1990RMxAA..21..381G" xr:uid="{00000000-0004-0000-0000-000012000000}"/>
    <hyperlink ref="AQ459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4"/>
  <sheetViews>
    <sheetView topLeftCell="A5" workbookViewId="0">
      <selection activeCell="A27" sqref="A27:C2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53</v>
      </c>
      <c r="I1" s="8" t="s">
        <v>54</v>
      </c>
      <c r="J1" s="9" t="s">
        <v>55</v>
      </c>
    </row>
    <row r="2" spans="1:16" x14ac:dyDescent="0.2">
      <c r="I2" s="10" t="s">
        <v>56</v>
      </c>
      <c r="J2" s="11" t="s">
        <v>57</v>
      </c>
    </row>
    <row r="3" spans="1:16" x14ac:dyDescent="0.2">
      <c r="A3" s="12" t="s">
        <v>58</v>
      </c>
      <c r="I3" s="10" t="s">
        <v>59</v>
      </c>
      <c r="J3" s="11" t="s">
        <v>60</v>
      </c>
    </row>
    <row r="4" spans="1:16" x14ac:dyDescent="0.2">
      <c r="I4" s="10" t="s">
        <v>61</v>
      </c>
      <c r="J4" s="11" t="s">
        <v>60</v>
      </c>
    </row>
    <row r="5" spans="1:16" ht="13.5" thickBot="1" x14ac:dyDescent="0.25">
      <c r="I5" s="13" t="s">
        <v>62</v>
      </c>
      <c r="J5" s="14" t="s">
        <v>63</v>
      </c>
    </row>
    <row r="10" spans="1:16" ht="13.5" thickBot="1" x14ac:dyDescent="0.25"/>
    <row r="11" spans="1:16" ht="12.75" customHeight="1" thickBot="1" x14ac:dyDescent="0.25">
      <c r="A11" s="3" t="str">
        <f t="shared" ref="A11:A28" si="0">P11</f>
        <v>BAVM 214 </v>
      </c>
      <c r="B11" s="2" t="str">
        <f t="shared" ref="B11:B28" si="1">IF(H11=INT(H11),"I","II")</f>
        <v>II</v>
      </c>
      <c r="C11" s="3">
        <f t="shared" ref="C11:C28" si="2">1*G11</f>
        <v>55386.455499999996</v>
      </c>
      <c r="D11" s="4" t="str">
        <f t="shared" ref="D11:D28" si="3">VLOOKUP(F11,I$1:J$5,2,FALSE)</f>
        <v>vis</v>
      </c>
      <c r="E11" s="15">
        <f>VLOOKUP(C11,Active!C$21:E$973,3,FALSE)</f>
        <v>6753.3169288755807</v>
      </c>
      <c r="F11" s="2" t="s">
        <v>62</v>
      </c>
      <c r="G11" s="4" t="str">
        <f t="shared" ref="G11:G28" si="4">MID(I11,3,LEN(I11)-3)</f>
        <v>55386.4555</v>
      </c>
      <c r="H11" s="3">
        <f t="shared" ref="H11:H28" si="5">1*K11</f>
        <v>6753.5</v>
      </c>
      <c r="I11" s="16" t="s">
        <v>64</v>
      </c>
      <c r="J11" s="17" t="s">
        <v>65</v>
      </c>
      <c r="K11" s="16">
        <v>6753.5</v>
      </c>
      <c r="L11" s="16" t="s">
        <v>66</v>
      </c>
      <c r="M11" s="17" t="s">
        <v>67</v>
      </c>
      <c r="N11" s="17" t="s">
        <v>68</v>
      </c>
      <c r="O11" s="18" t="s">
        <v>69</v>
      </c>
      <c r="P11" s="19" t="s">
        <v>70</v>
      </c>
    </row>
    <row r="12" spans="1:16" ht="12.75" customHeight="1" thickBot="1" x14ac:dyDescent="0.25">
      <c r="A12" s="3" t="str">
        <f t="shared" si="0"/>
        <v>BAVM 241 (=IBVS 6157) </v>
      </c>
      <c r="B12" s="2" t="str">
        <f t="shared" si="1"/>
        <v>II</v>
      </c>
      <c r="C12" s="3">
        <f t="shared" si="2"/>
        <v>57225.390099999997</v>
      </c>
      <c r="D12" s="4" t="str">
        <f t="shared" si="3"/>
        <v>vis</v>
      </c>
      <c r="E12" s="15">
        <f>VLOOKUP(C12,Active!C$21:E$973,3,FALSE)</f>
        <v>11140.140722098307</v>
      </c>
      <c r="F12" s="2" t="s">
        <v>62</v>
      </c>
      <c r="G12" s="4" t="str">
        <f t="shared" si="4"/>
        <v>57225.3901</v>
      </c>
      <c r="H12" s="3">
        <f t="shared" si="5"/>
        <v>11140.5</v>
      </c>
      <c r="I12" s="16" t="s">
        <v>151</v>
      </c>
      <c r="J12" s="17" t="s">
        <v>152</v>
      </c>
      <c r="K12" s="16" t="s">
        <v>153</v>
      </c>
      <c r="L12" s="16" t="s">
        <v>154</v>
      </c>
      <c r="M12" s="17" t="s">
        <v>67</v>
      </c>
      <c r="N12" s="17" t="s">
        <v>68</v>
      </c>
      <c r="O12" s="18" t="s">
        <v>108</v>
      </c>
      <c r="P12" s="19" t="s">
        <v>155</v>
      </c>
    </row>
    <row r="13" spans="1:16" ht="12.75" customHeight="1" thickBot="1" x14ac:dyDescent="0.25">
      <c r="A13" s="3" t="str">
        <f t="shared" si="0"/>
        <v>IBVS 5966 </v>
      </c>
      <c r="B13" s="2" t="str">
        <f t="shared" si="1"/>
        <v>I</v>
      </c>
      <c r="C13" s="3">
        <f t="shared" si="2"/>
        <v>55411.814400000003</v>
      </c>
      <c r="D13" s="4" t="str">
        <f t="shared" si="3"/>
        <v>vis</v>
      </c>
      <c r="E13" s="15">
        <f>VLOOKUP(C13,Active!C$21:E$973,3,FALSE)</f>
        <v>6813.8112095802808</v>
      </c>
      <c r="F13" s="2" t="s">
        <v>62</v>
      </c>
      <c r="G13" s="4" t="str">
        <f t="shared" si="4"/>
        <v>55411.8144</v>
      </c>
      <c r="H13" s="3">
        <f t="shared" si="5"/>
        <v>6814</v>
      </c>
      <c r="I13" s="16" t="s">
        <v>71</v>
      </c>
      <c r="J13" s="17" t="s">
        <v>72</v>
      </c>
      <c r="K13" s="16" t="s">
        <v>73</v>
      </c>
      <c r="L13" s="16" t="s">
        <v>74</v>
      </c>
      <c r="M13" s="17" t="s">
        <v>67</v>
      </c>
      <c r="N13" s="17" t="s">
        <v>75</v>
      </c>
      <c r="O13" s="18" t="s">
        <v>76</v>
      </c>
      <c r="P13" s="19" t="s">
        <v>77</v>
      </c>
    </row>
    <row r="14" spans="1:16" ht="12.75" customHeight="1" thickBot="1" x14ac:dyDescent="0.25">
      <c r="A14" s="3" t="str">
        <f t="shared" si="0"/>
        <v>IBVS 5966 </v>
      </c>
      <c r="B14" s="2" t="str">
        <f t="shared" si="1"/>
        <v>II</v>
      </c>
      <c r="C14" s="3">
        <f t="shared" si="2"/>
        <v>55412.863599999997</v>
      </c>
      <c r="D14" s="4" t="str">
        <f t="shared" si="3"/>
        <v>vis</v>
      </c>
      <c r="E14" s="15">
        <f>VLOOKUP(C14,Active!C$21:E$973,3,FALSE)</f>
        <v>6816.3141020288876</v>
      </c>
      <c r="F14" s="2" t="s">
        <v>62</v>
      </c>
      <c r="G14" s="4" t="str">
        <f t="shared" si="4"/>
        <v>55412.8636</v>
      </c>
      <c r="H14" s="3">
        <f t="shared" si="5"/>
        <v>6816.5</v>
      </c>
      <c r="I14" s="16" t="s">
        <v>78</v>
      </c>
      <c r="J14" s="17" t="s">
        <v>79</v>
      </c>
      <c r="K14" s="16" t="s">
        <v>80</v>
      </c>
      <c r="L14" s="16" t="s">
        <v>81</v>
      </c>
      <c r="M14" s="17" t="s">
        <v>67</v>
      </c>
      <c r="N14" s="17" t="s">
        <v>75</v>
      </c>
      <c r="O14" s="18" t="s">
        <v>76</v>
      </c>
      <c r="P14" s="19" t="s">
        <v>77</v>
      </c>
    </row>
    <row r="15" spans="1:16" ht="12.75" customHeight="1" thickBot="1" x14ac:dyDescent="0.25">
      <c r="A15" s="3" t="str">
        <f t="shared" si="0"/>
        <v>IBVS 5966 </v>
      </c>
      <c r="B15" s="2" t="str">
        <f t="shared" si="1"/>
        <v>I</v>
      </c>
      <c r="C15" s="3">
        <f t="shared" si="2"/>
        <v>55424.809600000001</v>
      </c>
      <c r="D15" s="4" t="str">
        <f t="shared" si="3"/>
        <v>vis</v>
      </c>
      <c r="E15" s="15">
        <f>VLOOKUP(C15,Active!C$21:E$973,3,FALSE)</f>
        <v>6844.8115793365932</v>
      </c>
      <c r="F15" s="2" t="s">
        <v>62</v>
      </c>
      <c r="G15" s="4" t="str">
        <f t="shared" si="4"/>
        <v>55424.8096</v>
      </c>
      <c r="H15" s="3">
        <f t="shared" si="5"/>
        <v>6845</v>
      </c>
      <c r="I15" s="16" t="s">
        <v>82</v>
      </c>
      <c r="J15" s="17" t="s">
        <v>83</v>
      </c>
      <c r="K15" s="16" t="s">
        <v>84</v>
      </c>
      <c r="L15" s="16" t="s">
        <v>85</v>
      </c>
      <c r="M15" s="17" t="s">
        <v>67</v>
      </c>
      <c r="N15" s="17" t="s">
        <v>75</v>
      </c>
      <c r="O15" s="18" t="s">
        <v>76</v>
      </c>
      <c r="P15" s="19" t="s">
        <v>77</v>
      </c>
    </row>
    <row r="16" spans="1:16" ht="12.75" customHeight="1" thickBot="1" x14ac:dyDescent="0.25">
      <c r="A16" s="3" t="str">
        <f t="shared" si="0"/>
        <v>BAVM 220 </v>
      </c>
      <c r="B16" s="2" t="str">
        <f t="shared" si="1"/>
        <v>II</v>
      </c>
      <c r="C16" s="3">
        <f t="shared" si="2"/>
        <v>55529.391600000003</v>
      </c>
      <c r="D16" s="4" t="str">
        <f t="shared" si="3"/>
        <v>vis</v>
      </c>
      <c r="E16" s="15">
        <f>VLOOKUP(C16,Active!C$21:E$973,3,FALSE)</f>
        <v>7094.294516871636</v>
      </c>
      <c r="F16" s="2" t="s">
        <v>62</v>
      </c>
      <c r="G16" s="4" t="str">
        <f t="shared" si="4"/>
        <v>55529.3916</v>
      </c>
      <c r="H16" s="3">
        <f t="shared" si="5"/>
        <v>7094.5</v>
      </c>
      <c r="I16" s="16" t="s">
        <v>86</v>
      </c>
      <c r="J16" s="17" t="s">
        <v>87</v>
      </c>
      <c r="K16" s="16" t="s">
        <v>88</v>
      </c>
      <c r="L16" s="16" t="s">
        <v>89</v>
      </c>
      <c r="M16" s="17" t="s">
        <v>67</v>
      </c>
      <c r="N16" s="17" t="s">
        <v>68</v>
      </c>
      <c r="O16" s="18" t="s">
        <v>90</v>
      </c>
      <c r="P16" s="19" t="s">
        <v>91</v>
      </c>
    </row>
    <row r="17" spans="1:16" ht="12.75" customHeight="1" thickBot="1" x14ac:dyDescent="0.25">
      <c r="A17" s="3" t="str">
        <f t="shared" si="0"/>
        <v>OEJV 0160 </v>
      </c>
      <c r="B17" s="2" t="str">
        <f t="shared" si="1"/>
        <v>II</v>
      </c>
      <c r="C17" s="3">
        <f t="shared" si="2"/>
        <v>55793.480660000001</v>
      </c>
      <c r="D17" s="4" t="str">
        <f t="shared" si="3"/>
        <v>vis</v>
      </c>
      <c r="E17" s="15">
        <f>VLOOKUP(C17,Active!C$21:E$973,3,FALSE)</f>
        <v>7724.2854757332598</v>
      </c>
      <c r="F17" s="2" t="s">
        <v>62</v>
      </c>
      <c r="G17" s="4" t="str">
        <f t="shared" si="4"/>
        <v>55793.48066</v>
      </c>
      <c r="H17" s="3">
        <f t="shared" si="5"/>
        <v>7724.5</v>
      </c>
      <c r="I17" s="16" t="s">
        <v>92</v>
      </c>
      <c r="J17" s="17" t="s">
        <v>93</v>
      </c>
      <c r="K17" s="16" t="s">
        <v>94</v>
      </c>
      <c r="L17" s="16" t="s">
        <v>95</v>
      </c>
      <c r="M17" s="17" t="s">
        <v>67</v>
      </c>
      <c r="N17" s="17" t="s">
        <v>54</v>
      </c>
      <c r="O17" s="18" t="s">
        <v>96</v>
      </c>
      <c r="P17" s="19" t="s">
        <v>97</v>
      </c>
    </row>
    <row r="18" spans="1:16" ht="12.75" customHeight="1" thickBot="1" x14ac:dyDescent="0.25">
      <c r="A18" s="3" t="str">
        <f t="shared" si="0"/>
        <v>BAVM 231 </v>
      </c>
      <c r="B18" s="2" t="str">
        <f t="shared" si="1"/>
        <v>I</v>
      </c>
      <c r="C18" s="3">
        <f t="shared" si="2"/>
        <v>55820.514499999997</v>
      </c>
      <c r="D18" s="4" t="str">
        <f t="shared" si="3"/>
        <v>vis</v>
      </c>
      <c r="E18" s="15">
        <f>VLOOKUP(C18,Active!C$21:E$973,3,FALSE)</f>
        <v>7788.7753670726042</v>
      </c>
      <c r="F18" s="2" t="s">
        <v>62</v>
      </c>
      <c r="G18" s="4" t="str">
        <f t="shared" si="4"/>
        <v>55820.5145</v>
      </c>
      <c r="H18" s="3">
        <f t="shared" si="5"/>
        <v>7789</v>
      </c>
      <c r="I18" s="16" t="s">
        <v>98</v>
      </c>
      <c r="J18" s="17" t="s">
        <v>99</v>
      </c>
      <c r="K18" s="16" t="s">
        <v>100</v>
      </c>
      <c r="L18" s="16" t="s">
        <v>101</v>
      </c>
      <c r="M18" s="17" t="s">
        <v>67</v>
      </c>
      <c r="N18" s="17" t="s">
        <v>68</v>
      </c>
      <c r="O18" s="18" t="s">
        <v>102</v>
      </c>
      <c r="P18" s="19" t="s">
        <v>103</v>
      </c>
    </row>
    <row r="19" spans="1:16" ht="12.75" customHeight="1" thickBot="1" x14ac:dyDescent="0.25">
      <c r="A19" s="3" t="str">
        <f t="shared" si="0"/>
        <v>OEJV 0160 </v>
      </c>
      <c r="B19" s="2" t="str">
        <f t="shared" si="1"/>
        <v>II</v>
      </c>
      <c r="C19" s="3">
        <f t="shared" si="2"/>
        <v>56109.536760000003</v>
      </c>
      <c r="D19" s="4" t="str">
        <f t="shared" si="3"/>
        <v>vis</v>
      </c>
      <c r="E19" s="15">
        <f>VLOOKUP(C19,Active!C$21:E$973,3,FALSE)</f>
        <v>8478.2450888011681</v>
      </c>
      <c r="F19" s="2" t="s">
        <v>62</v>
      </c>
      <c r="G19" s="4" t="str">
        <f t="shared" si="4"/>
        <v>56109.53676</v>
      </c>
      <c r="H19" s="3">
        <f t="shared" si="5"/>
        <v>8478.5</v>
      </c>
      <c r="I19" s="16" t="s">
        <v>114</v>
      </c>
      <c r="J19" s="17" t="s">
        <v>115</v>
      </c>
      <c r="K19" s="16" t="s">
        <v>116</v>
      </c>
      <c r="L19" s="16" t="s">
        <v>117</v>
      </c>
      <c r="M19" s="17" t="s">
        <v>67</v>
      </c>
      <c r="N19" s="17" t="s">
        <v>54</v>
      </c>
      <c r="O19" s="18" t="s">
        <v>118</v>
      </c>
      <c r="P19" s="19" t="s">
        <v>97</v>
      </c>
    </row>
    <row r="20" spans="1:16" ht="12.75" customHeight="1" thickBot="1" x14ac:dyDescent="0.25">
      <c r="A20" s="3" t="str">
        <f t="shared" si="0"/>
        <v>IBVS 6050 </v>
      </c>
      <c r="B20" s="2" t="str">
        <f t="shared" si="1"/>
        <v>II</v>
      </c>
      <c r="C20" s="3">
        <f t="shared" si="2"/>
        <v>56120.857000000004</v>
      </c>
      <c r="D20" s="4" t="str">
        <f t="shared" si="3"/>
        <v>vis</v>
      </c>
      <c r="E20" s="15">
        <f>VLOOKUP(C20,Active!C$21:E$973,3,FALSE)</f>
        <v>8505.2498002123266</v>
      </c>
      <c r="F20" s="2" t="s">
        <v>62</v>
      </c>
      <c r="G20" s="4" t="str">
        <f t="shared" si="4"/>
        <v>56120.8570</v>
      </c>
      <c r="H20" s="3">
        <f t="shared" si="5"/>
        <v>8505.5</v>
      </c>
      <c r="I20" s="16" t="s">
        <v>119</v>
      </c>
      <c r="J20" s="17" t="s">
        <v>120</v>
      </c>
      <c r="K20" s="16" t="s">
        <v>121</v>
      </c>
      <c r="L20" s="16" t="s">
        <v>122</v>
      </c>
      <c r="M20" s="17" t="s">
        <v>67</v>
      </c>
      <c r="N20" s="17" t="s">
        <v>123</v>
      </c>
      <c r="O20" s="18" t="s">
        <v>76</v>
      </c>
      <c r="P20" s="19" t="s">
        <v>124</v>
      </c>
    </row>
    <row r="21" spans="1:16" ht="12.75" customHeight="1" thickBot="1" x14ac:dyDescent="0.25">
      <c r="A21" s="3" t="str">
        <f t="shared" si="0"/>
        <v>OEJV 0160 </v>
      </c>
      <c r="B21" s="2" t="str">
        <f t="shared" si="1"/>
        <v>II</v>
      </c>
      <c r="C21" s="3">
        <f t="shared" si="2"/>
        <v>56141.394500000002</v>
      </c>
      <c r="D21" s="4" t="str">
        <f t="shared" si="3"/>
        <v>vis</v>
      </c>
      <c r="E21" s="15">
        <f>VLOOKUP(C21,Active!C$21:E$973,3,FALSE)</f>
        <v>8554.2425124345591</v>
      </c>
      <c r="F21" s="2" t="s">
        <v>62</v>
      </c>
      <c r="G21" s="4" t="str">
        <f t="shared" si="4"/>
        <v>56141.3945</v>
      </c>
      <c r="H21" s="3">
        <f t="shared" si="5"/>
        <v>8554.5</v>
      </c>
      <c r="I21" s="16" t="s">
        <v>125</v>
      </c>
      <c r="J21" s="17" t="s">
        <v>126</v>
      </c>
      <c r="K21" s="16" t="s">
        <v>127</v>
      </c>
      <c r="L21" s="16" t="s">
        <v>128</v>
      </c>
      <c r="M21" s="17" t="s">
        <v>67</v>
      </c>
      <c r="N21" s="17" t="s">
        <v>54</v>
      </c>
      <c r="O21" s="18" t="s">
        <v>118</v>
      </c>
      <c r="P21" s="19" t="s">
        <v>97</v>
      </c>
    </row>
    <row r="22" spans="1:16" ht="12.75" customHeight="1" thickBot="1" x14ac:dyDescent="0.25">
      <c r="A22" s="3" t="str">
        <f t="shared" si="0"/>
        <v>BAVM 239 </v>
      </c>
      <c r="B22" s="2" t="str">
        <f t="shared" si="1"/>
        <v>I</v>
      </c>
      <c r="C22" s="3">
        <f t="shared" si="2"/>
        <v>56905.344700000001</v>
      </c>
      <c r="D22" s="4" t="str">
        <f t="shared" si="3"/>
        <v>vis</v>
      </c>
      <c r="E22" s="15">
        <f>VLOOKUP(C22,Active!C$21:E$973,3,FALSE)</f>
        <v>10376.664535598002</v>
      </c>
      <c r="F22" s="2" t="s">
        <v>62</v>
      </c>
      <c r="G22" s="4" t="str">
        <f t="shared" si="4"/>
        <v>56905.3447</v>
      </c>
      <c r="H22" s="3">
        <f t="shared" si="5"/>
        <v>10377</v>
      </c>
      <c r="I22" s="16" t="s">
        <v>129</v>
      </c>
      <c r="J22" s="17" t="s">
        <v>130</v>
      </c>
      <c r="K22" s="16" t="s">
        <v>131</v>
      </c>
      <c r="L22" s="16" t="s">
        <v>132</v>
      </c>
      <c r="M22" s="17" t="s">
        <v>67</v>
      </c>
      <c r="N22" s="17" t="s">
        <v>133</v>
      </c>
      <c r="O22" s="18" t="s">
        <v>134</v>
      </c>
      <c r="P22" s="19" t="s">
        <v>135</v>
      </c>
    </row>
    <row r="23" spans="1:16" ht="12.75" customHeight="1" thickBot="1" x14ac:dyDescent="0.25">
      <c r="A23" s="3" t="str">
        <f t="shared" si="0"/>
        <v>BAVM 239 </v>
      </c>
      <c r="B23" s="2" t="str">
        <f t="shared" si="1"/>
        <v>I</v>
      </c>
      <c r="C23" s="3">
        <f t="shared" si="2"/>
        <v>56918.340400000001</v>
      </c>
      <c r="D23" s="4" t="str">
        <f t="shared" si="3"/>
        <v>vis</v>
      </c>
      <c r="E23" s="15">
        <f>VLOOKUP(C23,Active!C$21:E$973,3,FALSE)</f>
        <v>10407.666098116637</v>
      </c>
      <c r="F23" s="2" t="s">
        <v>62</v>
      </c>
      <c r="G23" s="4" t="str">
        <f t="shared" si="4"/>
        <v>56918.3404</v>
      </c>
      <c r="H23" s="3">
        <f t="shared" si="5"/>
        <v>10408</v>
      </c>
      <c r="I23" s="16" t="s">
        <v>136</v>
      </c>
      <c r="J23" s="17" t="s">
        <v>137</v>
      </c>
      <c r="K23" s="16" t="s">
        <v>138</v>
      </c>
      <c r="L23" s="16" t="s">
        <v>139</v>
      </c>
      <c r="M23" s="17" t="s">
        <v>67</v>
      </c>
      <c r="N23" s="17" t="s">
        <v>68</v>
      </c>
      <c r="O23" s="18" t="s">
        <v>108</v>
      </c>
      <c r="P23" s="19" t="s">
        <v>135</v>
      </c>
    </row>
    <row r="24" spans="1:16" ht="12.75" customHeight="1" thickBot="1" x14ac:dyDescent="0.25">
      <c r="A24" s="3" t="str">
        <f t="shared" si="0"/>
        <v>BAVM 239 </v>
      </c>
      <c r="B24" s="2" t="str">
        <f t="shared" si="1"/>
        <v>II</v>
      </c>
      <c r="C24" s="3">
        <f t="shared" si="2"/>
        <v>56918.548600000002</v>
      </c>
      <c r="D24" s="4" t="str">
        <f t="shared" si="3"/>
        <v>vis</v>
      </c>
      <c r="E24" s="15">
        <f>VLOOKUP(C24,Active!C$21:E$973,3,FALSE)</f>
        <v>10408.16276434596</v>
      </c>
      <c r="F24" s="2" t="s">
        <v>62</v>
      </c>
      <c r="G24" s="4" t="str">
        <f t="shared" si="4"/>
        <v>56918.5486</v>
      </c>
      <c r="H24" s="3">
        <f t="shared" si="5"/>
        <v>10408.5</v>
      </c>
      <c r="I24" s="16" t="s">
        <v>140</v>
      </c>
      <c r="J24" s="17" t="s">
        <v>141</v>
      </c>
      <c r="K24" s="16" t="s">
        <v>142</v>
      </c>
      <c r="L24" s="16" t="s">
        <v>143</v>
      </c>
      <c r="M24" s="17" t="s">
        <v>67</v>
      </c>
      <c r="N24" s="17" t="s">
        <v>68</v>
      </c>
      <c r="O24" s="18" t="s">
        <v>108</v>
      </c>
      <c r="P24" s="19" t="s">
        <v>135</v>
      </c>
    </row>
    <row r="25" spans="1:16" ht="12.75" customHeight="1" thickBot="1" x14ac:dyDescent="0.25">
      <c r="A25" s="3" t="str">
        <f t="shared" si="0"/>
        <v>BAVM 239 </v>
      </c>
      <c r="B25" s="2" t="str">
        <f t="shared" si="1"/>
        <v>II</v>
      </c>
      <c r="C25" s="3">
        <f t="shared" si="2"/>
        <v>56930.287400000001</v>
      </c>
      <c r="D25" s="4" t="str">
        <f t="shared" si="3"/>
        <v>vis</v>
      </c>
      <c r="E25" s="15">
        <f>VLOOKUP(C25,Active!C$21:E$973,3,FALSE)</f>
        <v>10436.165960948971</v>
      </c>
      <c r="F25" s="2" t="s">
        <v>62</v>
      </c>
      <c r="G25" s="4" t="str">
        <f t="shared" si="4"/>
        <v>56930.2874</v>
      </c>
      <c r="H25" s="3">
        <f t="shared" si="5"/>
        <v>10436.5</v>
      </c>
      <c r="I25" s="16" t="s">
        <v>144</v>
      </c>
      <c r="J25" s="17" t="s">
        <v>145</v>
      </c>
      <c r="K25" s="16" t="s">
        <v>146</v>
      </c>
      <c r="L25" s="16" t="s">
        <v>139</v>
      </c>
      <c r="M25" s="17" t="s">
        <v>67</v>
      </c>
      <c r="N25" s="17" t="s">
        <v>68</v>
      </c>
      <c r="O25" s="18" t="s">
        <v>108</v>
      </c>
      <c r="P25" s="19" t="s">
        <v>135</v>
      </c>
    </row>
    <row r="26" spans="1:16" ht="12.75" customHeight="1" thickBot="1" x14ac:dyDescent="0.25">
      <c r="A26" s="3" t="str">
        <f t="shared" si="0"/>
        <v>BAVM 239 </v>
      </c>
      <c r="B26" s="2" t="str">
        <f t="shared" si="1"/>
        <v>I</v>
      </c>
      <c r="C26" s="3">
        <f t="shared" si="2"/>
        <v>56930.493900000001</v>
      </c>
      <c r="D26" s="4" t="str">
        <f t="shared" si="3"/>
        <v>vis</v>
      </c>
      <c r="E26" s="15">
        <f>VLOOKUP(C26,Active!C$21:E$973,3,FALSE)</f>
        <v>10436.658571786411</v>
      </c>
      <c r="F26" s="2" t="s">
        <v>62</v>
      </c>
      <c r="G26" s="4" t="str">
        <f t="shared" si="4"/>
        <v>56930.4939</v>
      </c>
      <c r="H26" s="3">
        <f t="shared" si="5"/>
        <v>10437</v>
      </c>
      <c r="I26" s="16" t="s">
        <v>147</v>
      </c>
      <c r="J26" s="17" t="s">
        <v>148</v>
      </c>
      <c r="K26" s="16" t="s">
        <v>149</v>
      </c>
      <c r="L26" s="16" t="s">
        <v>150</v>
      </c>
      <c r="M26" s="17" t="s">
        <v>67</v>
      </c>
      <c r="N26" s="17" t="s">
        <v>68</v>
      </c>
      <c r="O26" s="18" t="s">
        <v>108</v>
      </c>
      <c r="P26" s="19" t="s">
        <v>135</v>
      </c>
    </row>
    <row r="27" spans="1:16" ht="12.75" customHeight="1" thickBot="1" x14ac:dyDescent="0.25">
      <c r="A27" s="3" t="str">
        <f t="shared" si="0"/>
        <v>BAVM 225 </v>
      </c>
      <c r="B27" s="2" t="str">
        <f t="shared" si="1"/>
        <v>II</v>
      </c>
      <c r="C27" s="3">
        <f t="shared" si="2"/>
        <v>55851.3295</v>
      </c>
      <c r="D27" s="4" t="str">
        <f t="shared" si="3"/>
        <v>vis</v>
      </c>
      <c r="E27" s="15">
        <f>VLOOKUP(C27,Active!C$21:E$973,3,FALSE)</f>
        <v>7862.2853087465328</v>
      </c>
      <c r="F27" s="2" t="s">
        <v>62</v>
      </c>
      <c r="G27" s="4" t="str">
        <f t="shared" si="4"/>
        <v>55851.3295</v>
      </c>
      <c r="H27" s="3">
        <f t="shared" si="5"/>
        <v>7862.5</v>
      </c>
      <c r="I27" s="16" t="s">
        <v>104</v>
      </c>
      <c r="J27" s="17" t="s">
        <v>105</v>
      </c>
      <c r="K27" s="16" t="s">
        <v>106</v>
      </c>
      <c r="L27" s="16" t="s">
        <v>107</v>
      </c>
      <c r="M27" s="17" t="s">
        <v>67</v>
      </c>
      <c r="N27" s="17" t="s">
        <v>62</v>
      </c>
      <c r="O27" s="18" t="s">
        <v>108</v>
      </c>
      <c r="P27" s="19" t="s">
        <v>109</v>
      </c>
    </row>
    <row r="28" spans="1:16" ht="12.75" customHeight="1" thickBot="1" x14ac:dyDescent="0.25">
      <c r="A28" s="3" t="str">
        <f t="shared" si="0"/>
        <v>BAVM 225 </v>
      </c>
      <c r="B28" s="2" t="str">
        <f t="shared" si="1"/>
        <v>I</v>
      </c>
      <c r="C28" s="3">
        <f t="shared" si="2"/>
        <v>55851.534500000002</v>
      </c>
      <c r="D28" s="4" t="str">
        <f t="shared" si="3"/>
        <v>vis</v>
      </c>
      <c r="E28" s="15">
        <f>VLOOKUP(C28,Active!C$21:E$973,3,FALSE)</f>
        <v>7862.7743412970203</v>
      </c>
      <c r="F28" s="2" t="s">
        <v>62</v>
      </c>
      <c r="G28" s="4" t="str">
        <f t="shared" si="4"/>
        <v>55851.5345</v>
      </c>
      <c r="H28" s="3">
        <f t="shared" si="5"/>
        <v>7863</v>
      </c>
      <c r="I28" s="16" t="s">
        <v>110</v>
      </c>
      <c r="J28" s="17" t="s">
        <v>111</v>
      </c>
      <c r="K28" s="16" t="s">
        <v>112</v>
      </c>
      <c r="L28" s="16" t="s">
        <v>113</v>
      </c>
      <c r="M28" s="17" t="s">
        <v>67</v>
      </c>
      <c r="N28" s="17" t="s">
        <v>62</v>
      </c>
      <c r="O28" s="18" t="s">
        <v>108</v>
      </c>
      <c r="P28" s="19" t="s">
        <v>109</v>
      </c>
    </row>
    <row r="29" spans="1:16" x14ac:dyDescent="0.2">
      <c r="B29" s="2"/>
      <c r="E29" s="15"/>
      <c r="F29" s="2"/>
    </row>
    <row r="30" spans="1:16" x14ac:dyDescent="0.2">
      <c r="B30" s="2"/>
      <c r="E30" s="15"/>
      <c r="F30" s="2"/>
    </row>
    <row r="31" spans="1:16" x14ac:dyDescent="0.2">
      <c r="B31" s="2"/>
      <c r="E31" s="15"/>
      <c r="F31" s="2"/>
    </row>
    <row r="32" spans="1:16" x14ac:dyDescent="0.2">
      <c r="B32" s="2"/>
      <c r="E32" s="15"/>
      <c r="F32" s="2"/>
    </row>
    <row r="33" spans="2:6" x14ac:dyDescent="0.2">
      <c r="B33" s="2"/>
      <c r="E33" s="15"/>
      <c r="F33" s="2"/>
    </row>
    <row r="34" spans="2:6" x14ac:dyDescent="0.2">
      <c r="B34" s="2"/>
      <c r="E34" s="15"/>
      <c r="F34" s="2"/>
    </row>
    <row r="35" spans="2:6" x14ac:dyDescent="0.2">
      <c r="B35" s="2"/>
      <c r="E35" s="15"/>
      <c r="F35" s="2"/>
    </row>
    <row r="36" spans="2:6" x14ac:dyDescent="0.2">
      <c r="B36" s="2"/>
      <c r="E36" s="15"/>
      <c r="F36" s="2"/>
    </row>
    <row r="37" spans="2:6" x14ac:dyDescent="0.2">
      <c r="B37" s="2"/>
      <c r="E37" s="15"/>
      <c r="F37" s="2"/>
    </row>
    <row r="38" spans="2:6" x14ac:dyDescent="0.2">
      <c r="B38" s="2"/>
      <c r="E38" s="15"/>
      <c r="F38" s="2"/>
    </row>
    <row r="39" spans="2:6" x14ac:dyDescent="0.2">
      <c r="B39" s="2"/>
      <c r="E39" s="15"/>
      <c r="F39" s="2"/>
    </row>
    <row r="40" spans="2:6" x14ac:dyDescent="0.2">
      <c r="B40" s="2"/>
      <c r="E40" s="15"/>
      <c r="F40" s="2"/>
    </row>
    <row r="41" spans="2:6" x14ac:dyDescent="0.2">
      <c r="B41" s="2"/>
      <c r="E41" s="15"/>
      <c r="F41" s="2"/>
    </row>
    <row r="42" spans="2:6" x14ac:dyDescent="0.2">
      <c r="B42" s="2"/>
      <c r="E42" s="15"/>
      <c r="F42" s="2"/>
    </row>
    <row r="43" spans="2:6" x14ac:dyDescent="0.2">
      <c r="B43" s="2"/>
      <c r="E43" s="15"/>
      <c r="F43" s="2"/>
    </row>
    <row r="44" spans="2:6" x14ac:dyDescent="0.2">
      <c r="B44" s="2"/>
      <c r="E44" s="15"/>
      <c r="F44" s="2"/>
    </row>
    <row r="45" spans="2:6" x14ac:dyDescent="0.2">
      <c r="B45" s="2"/>
      <c r="E45" s="15"/>
      <c r="F45" s="2"/>
    </row>
    <row r="46" spans="2:6" x14ac:dyDescent="0.2">
      <c r="B46" s="2"/>
      <c r="E46" s="15"/>
      <c r="F46" s="2"/>
    </row>
    <row r="47" spans="2:6" x14ac:dyDescent="0.2">
      <c r="B47" s="2"/>
      <c r="E47" s="15"/>
      <c r="F47" s="2"/>
    </row>
    <row r="48" spans="2:6" x14ac:dyDescent="0.2">
      <c r="B48" s="2"/>
      <c r="E48" s="15"/>
      <c r="F48" s="2"/>
    </row>
    <row r="49" spans="2:6" x14ac:dyDescent="0.2">
      <c r="B49" s="2"/>
      <c r="E49" s="15"/>
      <c r="F49" s="2"/>
    </row>
    <row r="50" spans="2:6" x14ac:dyDescent="0.2">
      <c r="B50" s="2"/>
      <c r="E50" s="15"/>
      <c r="F50" s="2"/>
    </row>
    <row r="51" spans="2:6" x14ac:dyDescent="0.2">
      <c r="B51" s="2"/>
      <c r="E51" s="15"/>
      <c r="F51" s="2"/>
    </row>
    <row r="52" spans="2:6" x14ac:dyDescent="0.2">
      <c r="B52" s="2"/>
      <c r="E52" s="15"/>
      <c r="F52" s="2"/>
    </row>
    <row r="53" spans="2:6" x14ac:dyDescent="0.2">
      <c r="B53" s="2"/>
      <c r="E53" s="15"/>
      <c r="F53" s="2"/>
    </row>
    <row r="54" spans="2:6" x14ac:dyDescent="0.2">
      <c r="B54" s="2"/>
      <c r="E54" s="15"/>
      <c r="F54" s="2"/>
    </row>
    <row r="55" spans="2:6" x14ac:dyDescent="0.2">
      <c r="B55" s="2"/>
      <c r="E55" s="15"/>
      <c r="F55" s="2"/>
    </row>
    <row r="56" spans="2:6" x14ac:dyDescent="0.2">
      <c r="B56" s="2"/>
      <c r="E56" s="15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</sheetData>
  <phoneticPr fontId="8" type="noConversion"/>
  <hyperlinks>
    <hyperlink ref="P11" r:id="rId1" display="http://www.bav-astro.de/sfs/BAVM_link.php?BAVMnr=214" xr:uid="{00000000-0004-0000-0100-000000000000}"/>
    <hyperlink ref="P13" r:id="rId2" display="http://www.konkoly.hu/cgi-bin/IBVS?5966" xr:uid="{00000000-0004-0000-0100-000001000000}"/>
    <hyperlink ref="P14" r:id="rId3" display="http://www.konkoly.hu/cgi-bin/IBVS?5966" xr:uid="{00000000-0004-0000-0100-000002000000}"/>
    <hyperlink ref="P15" r:id="rId4" display="http://www.konkoly.hu/cgi-bin/IBVS?5966" xr:uid="{00000000-0004-0000-0100-000003000000}"/>
    <hyperlink ref="P16" r:id="rId5" display="http://www.bav-astro.de/sfs/BAVM_link.php?BAVMnr=220" xr:uid="{00000000-0004-0000-0100-000004000000}"/>
    <hyperlink ref="P17" r:id="rId6" display="http://var.astro.cz/oejv/issues/oejv0160.pdf" xr:uid="{00000000-0004-0000-0100-000005000000}"/>
    <hyperlink ref="P18" r:id="rId7" display="http://www.bav-astro.de/sfs/BAVM_link.php?BAVMnr=231" xr:uid="{00000000-0004-0000-0100-000006000000}"/>
    <hyperlink ref="P27" r:id="rId8" display="http://www.bav-astro.de/sfs/BAVM_link.php?BAVMnr=225" xr:uid="{00000000-0004-0000-0100-000007000000}"/>
    <hyperlink ref="P28" r:id="rId9" display="http://www.bav-astro.de/sfs/BAVM_link.php?BAVMnr=225" xr:uid="{00000000-0004-0000-0100-000008000000}"/>
    <hyperlink ref="P19" r:id="rId10" display="http://var.astro.cz/oejv/issues/oejv0160.pdf" xr:uid="{00000000-0004-0000-0100-000009000000}"/>
    <hyperlink ref="P20" r:id="rId11" display="http://www.konkoly.hu/cgi-bin/IBVS?6050" xr:uid="{00000000-0004-0000-0100-00000A000000}"/>
    <hyperlink ref="P21" r:id="rId12" display="http://var.astro.cz/oejv/issues/oejv0160.pdf" xr:uid="{00000000-0004-0000-0100-00000B000000}"/>
    <hyperlink ref="P22" r:id="rId13" display="http://www.bav-astro.de/sfs/BAVM_link.php?BAVMnr=239" xr:uid="{00000000-0004-0000-0100-00000C000000}"/>
    <hyperlink ref="P23" r:id="rId14" display="http://www.bav-astro.de/sfs/BAVM_link.php?BAVMnr=239" xr:uid="{00000000-0004-0000-0100-00000D000000}"/>
    <hyperlink ref="P24" r:id="rId15" display="http://www.bav-astro.de/sfs/BAVM_link.php?BAVMnr=239" xr:uid="{00000000-0004-0000-0100-00000E000000}"/>
    <hyperlink ref="P25" r:id="rId16" display="http://www.bav-astro.de/sfs/BAVM_link.php?BAVMnr=239" xr:uid="{00000000-0004-0000-0100-00000F000000}"/>
    <hyperlink ref="P26" r:id="rId17" display="http://www.bav-astro.de/sfs/BAVM_link.php?BAVMnr=239" xr:uid="{00000000-0004-0000-0100-000010000000}"/>
    <hyperlink ref="P12" r:id="rId18" display="http://www.bav-astro.de/sfs/BAVM_link.php?BAVMnr=241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2024-02-27T00:21:10Z</dcterms:modified>
</cp:coreProperties>
</file>