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4AD1578-0A5D-4773-8565-C0354AEF098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K27" i="1"/>
  <c r="Q27" i="1"/>
  <c r="E25" i="1"/>
  <c r="F25" i="1"/>
  <c r="G25" i="1"/>
  <c r="K25" i="1"/>
  <c r="E26" i="1"/>
  <c r="F26" i="1"/>
  <c r="G26" i="1"/>
  <c r="K26" i="1"/>
  <c r="D9" i="1"/>
  <c r="C9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K24" i="1"/>
  <c r="Q25" i="1"/>
  <c r="Q26" i="1"/>
  <c r="Q24" i="1"/>
  <c r="Q22" i="1"/>
  <c r="Q23" i="1"/>
  <c r="F16" i="1"/>
  <c r="F17" i="1" s="1"/>
  <c r="C17" i="1"/>
  <c r="Q21" i="1"/>
  <c r="C12" i="1"/>
  <c r="C11" i="1"/>
  <c r="O22" i="1" l="1"/>
  <c r="O27" i="1"/>
  <c r="O23" i="1"/>
  <c r="O25" i="1"/>
  <c r="C15" i="1"/>
  <c r="O26" i="1"/>
  <c r="O24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<sst xmlns="http://schemas.openxmlformats.org/spreadsheetml/2006/main" count="59" uniqueCount="53">
  <si>
    <t>VSB-063</t>
  </si>
  <si>
    <t>V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</si>
  <si>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</si>
  <si>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</si>
  <si>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</si>
  <si>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</si>
  <si>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</si>
  <si>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</si>
  <si>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</si>
  <si>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</si>
  <si>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</si>
  <si>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</si>
  <si>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</si>
  <si>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</si>
  <si>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</si>
  <si>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</si>
  <si>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</si>
  <si>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</si>
  <si>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</si>
  <si>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</si>
  <si>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</si>
  <si>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</si>
  <si>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</si>
  <si>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</si>
  <si>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</si>
  <si>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</si>
  <si>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</si>
  <si>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</si>
  <si>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</si>
  <si>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</si>
  <si>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</si>
  <si>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</si>
  <si>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</si>
  <si>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</si>
  <si>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</si>
  <si>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</si>
  <si>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</si>
  <si>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</si>
  <si>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</si>
  <si>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V0421 Peg / GSC 1729-0206</t>
  </si>
  <si>
    <t>G1729-0206</t>
  </si>
  <si>
    <t>EA</t>
  </si>
  <si>
    <t>OEJV 0072</t>
  </si>
  <si>
    <t>IBVS 6007</t>
  </si>
  <si>
    <t>I</t>
  </si>
  <si>
    <t>OEJV 0142</t>
  </si>
  <si>
    <t>II</t>
  </si>
  <si>
    <t>IBVS 6042</t>
  </si>
  <si>
    <t>IBVS 6196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</si>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</sst>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31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30" fillId="0" borderId="0" xfId="42" applyFont="1" applyAlignment="1">
      <alignment horizontal="left" vertical="center"/>
    </xf>
    <xf numFmtId="0" fontId="30" fillId="0" borderId="0" xfId="42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V0421 Peg - O-C Diagr.</a:t>
            </a:r>
          </a:p>
        </c:rich>
      </c:tx>
      <c:layout>
        <c:manualLayout>
          <c:xMode val="edge"/>
          <c:yMode val="edge"/>
          <c:x val="0.3838664812239221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631432545202"/>
          <c:y val="0.14035127795846455"/>
          <c:w val="0.8317107093184978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1.9000000000000001E-4</c:v>
                  </c:pt>
                  <c:pt idx="2">
                    <c:v>5.0000000000000001E-3</c:v>
                  </c:pt>
                  <c:pt idx="3">
                    <c:v>1.4000000000000001E-4</c:v>
                  </c:pt>
                  <c:pt idx="4">
                    <c:v>3.8E-3</c:v>
                  </c:pt>
                  <c:pt idx="5">
                    <c:v>4.4000000000000003E-3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1.9000000000000001E-4</c:v>
                  </c:pt>
                  <c:pt idx="2">
                    <c:v>5.0000000000000001E-3</c:v>
                  </c:pt>
                  <c:pt idx="3">
                    <c:v>1.4000000000000001E-4</c:v>
                  </c:pt>
                  <c:pt idx="4">
                    <c:v>3.8E-3</c:v>
                  </c:pt>
                  <c:pt idx="5">
                    <c:v>4.4000000000000003E-3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4907</c:v>
                </c:pt>
                <c:pt idx="2">
                  <c:v>4909</c:v>
                </c:pt>
                <c:pt idx="3">
                  <c:v>5185</c:v>
                </c:pt>
                <c:pt idx="4">
                  <c:v>5863</c:v>
                </c:pt>
                <c:pt idx="5">
                  <c:v>5856</c:v>
                </c:pt>
                <c:pt idx="6">
                  <c:v>6032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11-4CD4-AA61-A346B8C348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1.9000000000000001E-4</c:v>
                  </c:pt>
                  <c:pt idx="2">
                    <c:v>5.0000000000000001E-3</c:v>
                  </c:pt>
                  <c:pt idx="3">
                    <c:v>1.4000000000000001E-4</c:v>
                  </c:pt>
                  <c:pt idx="4">
                    <c:v>3.8E-3</c:v>
                  </c:pt>
                  <c:pt idx="5">
                    <c:v>4.4000000000000003E-3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1.9000000000000001E-4</c:v>
                  </c:pt>
                  <c:pt idx="2">
                    <c:v>5.0000000000000001E-3</c:v>
                  </c:pt>
                  <c:pt idx="3">
                    <c:v>1.4000000000000001E-4</c:v>
                  </c:pt>
                  <c:pt idx="4">
                    <c:v>3.8E-3</c:v>
                  </c:pt>
                  <c:pt idx="5">
                    <c:v>4.4000000000000003E-3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4907</c:v>
                </c:pt>
                <c:pt idx="2">
                  <c:v>4909</c:v>
                </c:pt>
                <c:pt idx="3">
                  <c:v>5185</c:v>
                </c:pt>
                <c:pt idx="4">
                  <c:v>5863</c:v>
                </c:pt>
                <c:pt idx="5">
                  <c:v>5856</c:v>
                </c:pt>
                <c:pt idx="6">
                  <c:v>6032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11-4CD4-AA61-A346B8C348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1.9000000000000001E-4</c:v>
                  </c:pt>
                  <c:pt idx="2">
                    <c:v>5.0000000000000001E-3</c:v>
                  </c:pt>
                  <c:pt idx="3">
                    <c:v>1.4000000000000001E-4</c:v>
                  </c:pt>
                  <c:pt idx="4">
                    <c:v>3.8E-3</c:v>
                  </c:pt>
                  <c:pt idx="5">
                    <c:v>4.4000000000000003E-3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1.9000000000000001E-4</c:v>
                  </c:pt>
                  <c:pt idx="2">
                    <c:v>5.0000000000000001E-3</c:v>
                  </c:pt>
                  <c:pt idx="3">
                    <c:v>1.4000000000000001E-4</c:v>
                  </c:pt>
                  <c:pt idx="4">
                    <c:v>3.8E-3</c:v>
                  </c:pt>
                  <c:pt idx="5">
                    <c:v>4.4000000000000003E-3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4907</c:v>
                </c:pt>
                <c:pt idx="2">
                  <c:v>4909</c:v>
                </c:pt>
                <c:pt idx="3">
                  <c:v>5185</c:v>
                </c:pt>
                <c:pt idx="4">
                  <c:v>5863</c:v>
                </c:pt>
                <c:pt idx="5">
                  <c:v>5856</c:v>
                </c:pt>
                <c:pt idx="6">
                  <c:v>6032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11-4CD4-AA61-A346B8C348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1.9000000000000001E-4</c:v>
                  </c:pt>
                  <c:pt idx="2">
                    <c:v>5.0000000000000001E-3</c:v>
                  </c:pt>
                  <c:pt idx="3">
                    <c:v>1.4000000000000001E-4</c:v>
                  </c:pt>
                  <c:pt idx="4">
                    <c:v>3.8E-3</c:v>
                  </c:pt>
                  <c:pt idx="5">
                    <c:v>4.4000000000000003E-3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1.9000000000000001E-4</c:v>
                  </c:pt>
                  <c:pt idx="2">
                    <c:v>5.0000000000000001E-3</c:v>
                  </c:pt>
                  <c:pt idx="3">
                    <c:v>1.4000000000000001E-4</c:v>
                  </c:pt>
                  <c:pt idx="4">
                    <c:v>3.8E-3</c:v>
                  </c:pt>
                  <c:pt idx="5">
                    <c:v>4.4000000000000003E-3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4907</c:v>
                </c:pt>
                <c:pt idx="2">
                  <c:v>4909</c:v>
                </c:pt>
                <c:pt idx="3">
                  <c:v>5185</c:v>
                </c:pt>
                <c:pt idx="4">
                  <c:v>5863</c:v>
                </c:pt>
                <c:pt idx="5">
                  <c:v>5856</c:v>
                </c:pt>
                <c:pt idx="6">
                  <c:v>6032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4.9375001108273864E-3</c:v>
                </c:pt>
                <c:pt idx="2">
                  <c:v>8.2525001125759445E-3</c:v>
                </c:pt>
                <c:pt idx="3">
                  <c:v>8.9625001128297299E-3</c:v>
                </c:pt>
                <c:pt idx="4">
                  <c:v>5.1175001135561615E-3</c:v>
                </c:pt>
                <c:pt idx="5">
                  <c:v>6.1600001063197851E-3</c:v>
                </c:pt>
                <c:pt idx="6">
                  <c:v>8.8200001118821092E-3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11-4CD4-AA61-A346B8C348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1.9000000000000001E-4</c:v>
                  </c:pt>
                  <c:pt idx="2">
                    <c:v>5.0000000000000001E-3</c:v>
                  </c:pt>
                  <c:pt idx="3">
                    <c:v>1.4000000000000001E-4</c:v>
                  </c:pt>
                  <c:pt idx="4">
                    <c:v>3.8E-3</c:v>
                  </c:pt>
                  <c:pt idx="5">
                    <c:v>4.4000000000000003E-3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1.9000000000000001E-4</c:v>
                  </c:pt>
                  <c:pt idx="2">
                    <c:v>5.0000000000000001E-3</c:v>
                  </c:pt>
                  <c:pt idx="3">
                    <c:v>1.4000000000000001E-4</c:v>
                  </c:pt>
                  <c:pt idx="4">
                    <c:v>3.8E-3</c:v>
                  </c:pt>
                  <c:pt idx="5">
                    <c:v>4.4000000000000003E-3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4907</c:v>
                </c:pt>
                <c:pt idx="2">
                  <c:v>4909</c:v>
                </c:pt>
                <c:pt idx="3">
                  <c:v>5185</c:v>
                </c:pt>
                <c:pt idx="4">
                  <c:v>5863</c:v>
                </c:pt>
                <c:pt idx="5">
                  <c:v>5856</c:v>
                </c:pt>
                <c:pt idx="6">
                  <c:v>6032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11-4CD4-AA61-A346B8C348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1.9000000000000001E-4</c:v>
                  </c:pt>
                  <c:pt idx="2">
                    <c:v>5.0000000000000001E-3</c:v>
                  </c:pt>
                  <c:pt idx="3">
                    <c:v>1.4000000000000001E-4</c:v>
                  </c:pt>
                  <c:pt idx="4">
                    <c:v>3.8E-3</c:v>
                  </c:pt>
                  <c:pt idx="5">
                    <c:v>4.4000000000000003E-3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1.9000000000000001E-4</c:v>
                  </c:pt>
                  <c:pt idx="2">
                    <c:v>5.0000000000000001E-3</c:v>
                  </c:pt>
                  <c:pt idx="3">
                    <c:v>1.4000000000000001E-4</c:v>
                  </c:pt>
                  <c:pt idx="4">
                    <c:v>3.8E-3</c:v>
                  </c:pt>
                  <c:pt idx="5">
                    <c:v>4.4000000000000003E-3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4907</c:v>
                </c:pt>
                <c:pt idx="2">
                  <c:v>4909</c:v>
                </c:pt>
                <c:pt idx="3">
                  <c:v>5185</c:v>
                </c:pt>
                <c:pt idx="4">
                  <c:v>5863</c:v>
                </c:pt>
                <c:pt idx="5">
                  <c:v>5856</c:v>
                </c:pt>
                <c:pt idx="6">
                  <c:v>6032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11-4CD4-AA61-A346B8C348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1.9000000000000001E-4</c:v>
                  </c:pt>
                  <c:pt idx="2">
                    <c:v>5.0000000000000001E-3</c:v>
                  </c:pt>
                  <c:pt idx="3">
                    <c:v>1.4000000000000001E-4</c:v>
                  </c:pt>
                  <c:pt idx="4">
                    <c:v>3.8E-3</c:v>
                  </c:pt>
                  <c:pt idx="5">
                    <c:v>4.4000000000000003E-3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1.9000000000000001E-4</c:v>
                  </c:pt>
                  <c:pt idx="2">
                    <c:v>5.0000000000000001E-3</c:v>
                  </c:pt>
                  <c:pt idx="3">
                    <c:v>1.4000000000000001E-4</c:v>
                  </c:pt>
                  <c:pt idx="4">
                    <c:v>3.8E-3</c:v>
                  </c:pt>
                  <c:pt idx="5">
                    <c:v>4.4000000000000003E-3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4907</c:v>
                </c:pt>
                <c:pt idx="2">
                  <c:v>4909</c:v>
                </c:pt>
                <c:pt idx="3">
                  <c:v>5185</c:v>
                </c:pt>
                <c:pt idx="4">
                  <c:v>5863</c:v>
                </c:pt>
                <c:pt idx="5">
                  <c:v>5856</c:v>
                </c:pt>
                <c:pt idx="6">
                  <c:v>6032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11-4CD4-AA61-A346B8C348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4907</c:v>
                </c:pt>
                <c:pt idx="2">
                  <c:v>4909</c:v>
                </c:pt>
                <c:pt idx="3">
                  <c:v>5185</c:v>
                </c:pt>
                <c:pt idx="4">
                  <c:v>5863</c:v>
                </c:pt>
                <c:pt idx="5">
                  <c:v>5856</c:v>
                </c:pt>
                <c:pt idx="6">
                  <c:v>6032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3.2328712149784153E-4</c:v>
                </c:pt>
                <c:pt idx="1">
                  <c:v>6.3142545110161322E-3</c:v>
                </c:pt>
                <c:pt idx="2">
                  <c:v>6.3166963155360089E-3</c:v>
                </c:pt>
                <c:pt idx="3">
                  <c:v>6.6536653392790393E-3</c:v>
                </c:pt>
                <c:pt idx="4">
                  <c:v>7.4814370715173516E-3</c:v>
                </c:pt>
                <c:pt idx="5">
                  <c:v>7.4728907556977824E-3</c:v>
                </c:pt>
                <c:pt idx="6">
                  <c:v>7.6877695534469607E-3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11-4CD4-AA61-A346B8C348D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4907</c:v>
                </c:pt>
                <c:pt idx="2">
                  <c:v>4909</c:v>
                </c:pt>
                <c:pt idx="3">
                  <c:v>5185</c:v>
                </c:pt>
                <c:pt idx="4">
                  <c:v>5863</c:v>
                </c:pt>
                <c:pt idx="5">
                  <c:v>5856</c:v>
                </c:pt>
                <c:pt idx="6">
                  <c:v>6032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11-4CD4-AA61-A346B8C34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959192"/>
        <c:axId val="1"/>
      </c:scatterChart>
      <c:valAx>
        <c:axId val="713959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959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3783031988873435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19050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02BCAD7-9412-4759-628D-CC6C11173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  <c r="E1" s="3"/>
      <c r="F1" t="s">
        <v>40</v>
      </c>
    </row>
    <row r="2" spans="1:6" s="6" customFormat="1" ht="12.95" customHeight="1" x14ac:dyDescent="0.2">
      <c r="A2" s="6" t="s">
        <v>25</v>
      </c>
      <c r="B2" s="6" t="s">
        <v>41</v>
      </c>
      <c r="C2" s="7"/>
      <c r="D2" s="7"/>
      <c r="E2" s="6">
        <v>0</v>
      </c>
    </row>
    <row r="3" spans="1:6" s="6" customFormat="1" ht="12.95" customHeight="1" thickBot="1" x14ac:dyDescent="0.25"/>
    <row r="4" spans="1:6" s="6" customFormat="1" ht="12.95" customHeight="1" thickTop="1" thickBot="1" x14ac:dyDescent="0.25">
      <c r="A4" s="8" t="s">
        <v>2</v>
      </c>
      <c r="C4" s="9">
        <v>48254.129999999888</v>
      </c>
      <c r="D4" s="10">
        <v>1.5437775</v>
      </c>
    </row>
    <row r="5" spans="1:6" s="6" customFormat="1" ht="12.95" customHeight="1" thickTop="1" x14ac:dyDescent="0.2">
      <c r="A5" s="11" t="s">
        <v>30</v>
      </c>
      <c r="C5" s="12">
        <v>-9.5</v>
      </c>
      <c r="D5" s="6" t="s">
        <v>31</v>
      </c>
    </row>
    <row r="6" spans="1:6" s="6" customFormat="1" ht="12.95" customHeight="1" x14ac:dyDescent="0.2">
      <c r="A6" s="8" t="s">
        <v>3</v>
      </c>
    </row>
    <row r="7" spans="1:6" s="6" customFormat="1" ht="12.95" customHeight="1" x14ac:dyDescent="0.2">
      <c r="A7" s="6" t="s">
        <v>4</v>
      </c>
      <c r="C7" s="6">
        <v>48254.129999999888</v>
      </c>
    </row>
    <row r="8" spans="1:6" s="6" customFormat="1" ht="12.95" customHeight="1" x14ac:dyDescent="0.2">
      <c r="A8" s="6" t="s">
        <v>5</v>
      </c>
      <c r="C8" s="6">
        <v>1.5437775</v>
      </c>
    </row>
    <row r="9" spans="1:6" s="6" customFormat="1" ht="12.95" customHeight="1" x14ac:dyDescent="0.2">
      <c r="A9" s="3" t="s">
        <v>35</v>
      </c>
      <c r="B9" s="13">
        <v>21</v>
      </c>
      <c r="C9" s="14" t="str">
        <f>"F"&amp;B9</f>
        <v>F21</v>
      </c>
      <c r="D9" s="15" t="str">
        <f>"G"&amp;B9</f>
        <v>G21</v>
      </c>
    </row>
    <row r="10" spans="1:6" s="6" customFormat="1" ht="12.95" customHeight="1" thickBot="1" x14ac:dyDescent="0.25">
      <c r="C10" s="16" t="s">
        <v>21</v>
      </c>
      <c r="D10" s="16" t="s">
        <v>22</v>
      </c>
    </row>
    <row r="11" spans="1:6" s="6" customFormat="1" ht="12.95" customHeight="1" x14ac:dyDescent="0.2">
      <c r="A11" s="6" t="s">
        <v>17</v>
      </c>
      <c r="C11" s="15">
        <f ca="1">INTERCEPT(INDIRECT($D$9):G992,INDIRECT($C$9):F992)</f>
        <v>3.2328712149784153E-4</v>
      </c>
      <c r="D11" s="7"/>
    </row>
    <row r="12" spans="1:6" s="6" customFormat="1" ht="12.95" customHeight="1" x14ac:dyDescent="0.2">
      <c r="A12" s="6" t="s">
        <v>18</v>
      </c>
      <c r="C12" s="15">
        <f ca="1">SLOPE(INDIRECT($D$9):G992,INDIRECT($C$9):F992)</f>
        <v>1.2209022599385145E-6</v>
      </c>
      <c r="D12" s="7"/>
    </row>
    <row r="13" spans="1:6" s="6" customFormat="1" ht="12.95" customHeight="1" x14ac:dyDescent="0.2">
      <c r="A13" s="6" t="s">
        <v>20</v>
      </c>
      <c r="C13" s="7" t="s">
        <v>15</v>
      </c>
    </row>
    <row r="14" spans="1:6" s="6" customFormat="1" ht="12.95" customHeight="1" x14ac:dyDescent="0.2"/>
    <row r="15" spans="1:6" s="6" customFormat="1" ht="12.95" customHeight="1" x14ac:dyDescent="0.2">
      <c r="A15" s="17" t="s">
        <v>19</v>
      </c>
      <c r="C15" s="18">
        <f ca="1">(C7+C11)+(C8+C12)*INT(MAX(F21:F3533))</f>
        <v>57566.203567769444</v>
      </c>
      <c r="E15" s="19" t="s">
        <v>37</v>
      </c>
      <c r="F15" s="12">
        <v>1</v>
      </c>
    </row>
    <row r="16" spans="1:6" s="6" customFormat="1" ht="12.95" customHeight="1" x14ac:dyDescent="0.2">
      <c r="A16" s="8" t="s">
        <v>6</v>
      </c>
      <c r="C16" s="20">
        <f ca="1">+C8+C12</f>
        <v>1.54377872090226</v>
      </c>
      <c r="E16" s="19" t="s">
        <v>32</v>
      </c>
      <c r="F16" s="21">
        <f ca="1">NOW()+15018.5+$C$5/24</f>
        <v>60371.78854606481</v>
      </c>
    </row>
    <row r="17" spans="1:21" s="6" customFormat="1" ht="12.95" customHeight="1" thickBot="1" x14ac:dyDescent="0.25">
      <c r="A17" s="19" t="s">
        <v>29</v>
      </c>
      <c r="C17" s="6">
        <f>COUNT(C21:C2191)</f>
        <v>7</v>
      </c>
      <c r="E17" s="19" t="s">
        <v>38</v>
      </c>
      <c r="F17" s="21">
        <f ca="1">ROUND(2*(F16-$C$7)/$C$8,0)/2+F15</f>
        <v>7850.5</v>
      </c>
    </row>
    <row r="18" spans="1:21" s="6" customFormat="1" ht="12.95" customHeight="1" thickTop="1" thickBot="1" x14ac:dyDescent="0.25">
      <c r="A18" s="8" t="s">
        <v>7</v>
      </c>
      <c r="C18" s="22">
        <f ca="1">+C15</f>
        <v>57566.203567769444</v>
      </c>
      <c r="D18" s="23">
        <f ca="1">+C16</f>
        <v>1.54377872090226</v>
      </c>
      <c r="E18" s="19" t="s">
        <v>33</v>
      </c>
      <c r="F18" s="15">
        <f ca="1">ROUND(2*(F16-$C$15)/$C$16,0)/2+F15</f>
        <v>1818.5</v>
      </c>
    </row>
    <row r="19" spans="1:21" s="6" customFormat="1" ht="12.95" customHeight="1" thickTop="1" x14ac:dyDescent="0.2">
      <c r="E19" s="19" t="s">
        <v>34</v>
      </c>
      <c r="F19" s="24">
        <f ca="1">+$C$15+$C$16*F18-15018.5-$C$5/24</f>
        <v>45355.461005063538</v>
      </c>
    </row>
    <row r="20" spans="1:21" s="6" customFormat="1" ht="12.95" customHeight="1" thickBot="1" x14ac:dyDescent="0.25">
      <c r="A20" s="16" t="s">
        <v>8</v>
      </c>
      <c r="B20" s="16" t="s">
        <v>9</v>
      </c>
      <c r="C20" s="16" t="s">
        <v>10</v>
      </c>
      <c r="D20" s="16" t="s">
        <v>14</v>
      </c>
      <c r="E20" s="16" t="s">
        <v>11</v>
      </c>
      <c r="F20" s="16" t="s">
        <v>12</v>
      </c>
      <c r="G20" s="16" t="s">
        <v>13</v>
      </c>
      <c r="H20" s="25" t="s">
        <v>49</v>
      </c>
      <c r="I20" s="25" t="s">
        <v>50</v>
      </c>
      <c r="J20" s="25" t="s">
        <v>51</v>
      </c>
      <c r="K20" s="25" t="s">
        <v>52</v>
      </c>
      <c r="L20" s="25" t="s">
        <v>26</v>
      </c>
      <c r="M20" s="25" t="s">
        <v>27</v>
      </c>
      <c r="N20" s="25" t="s">
        <v>28</v>
      </c>
      <c r="O20" s="25" t="s">
        <v>24</v>
      </c>
      <c r="P20" s="26" t="s">
        <v>23</v>
      </c>
      <c r="Q20" s="16" t="s">
        <v>16</v>
      </c>
      <c r="U20" s="27" t="s">
        <v>36</v>
      </c>
    </row>
    <row r="21" spans="1:21" s="6" customFormat="1" ht="12.95" customHeight="1" x14ac:dyDescent="0.2">
      <c r="A21" s="6" t="s">
        <v>42</v>
      </c>
      <c r="C21" s="28">
        <v>48254.129999999888</v>
      </c>
      <c r="D21" s="28" t="s">
        <v>15</v>
      </c>
      <c r="E21" s="6">
        <f t="shared" ref="E21:E26" si="0">+(C21-C$7)/C$8</f>
        <v>0</v>
      </c>
      <c r="F21" s="6">
        <f t="shared" ref="F21:F27" si="1">ROUND(2*E21,0)/2</f>
        <v>0</v>
      </c>
      <c r="G21" s="6">
        <f t="shared" ref="G21:G26" si="2">+C21-(C$7+F21*C$8)</f>
        <v>0</v>
      </c>
      <c r="I21" s="6">
        <f>+G21</f>
        <v>0</v>
      </c>
      <c r="O21" s="6">
        <f t="shared" ref="O21:O26" ca="1" si="3">+C$11+C$12*$F21</f>
        <v>3.2328712149784153E-4</v>
      </c>
      <c r="Q21" s="29">
        <f t="shared" ref="Q21:Q26" si="4">+C21-15018.5</f>
        <v>33235.629999999888</v>
      </c>
    </row>
    <row r="22" spans="1:21" s="6" customFormat="1" ht="12.95" customHeight="1" x14ac:dyDescent="0.2">
      <c r="A22" s="4" t="s">
        <v>43</v>
      </c>
      <c r="B22" s="5" t="s">
        <v>44</v>
      </c>
      <c r="C22" s="4">
        <v>55829.451130000001</v>
      </c>
      <c r="D22" s="4">
        <v>1.9000000000000001E-4</v>
      </c>
      <c r="E22" s="6">
        <f t="shared" si="0"/>
        <v>4907.0031983236659</v>
      </c>
      <c r="F22" s="6">
        <f t="shared" si="1"/>
        <v>4907</v>
      </c>
      <c r="G22" s="6">
        <f t="shared" si="2"/>
        <v>4.9375001108273864E-3</v>
      </c>
      <c r="K22" s="6">
        <f t="shared" ref="K22:K27" si="5">+G22</f>
        <v>4.9375001108273864E-3</v>
      </c>
      <c r="O22" s="6">
        <f t="shared" ca="1" si="3"/>
        <v>6.3142545110161322E-3</v>
      </c>
      <c r="Q22" s="29">
        <f t="shared" si="4"/>
        <v>40810.951130000001</v>
      </c>
    </row>
    <row r="23" spans="1:21" s="6" customFormat="1" ht="12.95" customHeight="1" x14ac:dyDescent="0.2">
      <c r="A23" s="4" t="s">
        <v>45</v>
      </c>
      <c r="B23" s="5" t="s">
        <v>46</v>
      </c>
      <c r="C23" s="4">
        <v>55832.542000000001</v>
      </c>
      <c r="D23" s="4">
        <v>5.0000000000000001E-3</v>
      </c>
      <c r="E23" s="6">
        <f t="shared" si="0"/>
        <v>4909.0053456538344</v>
      </c>
      <c r="F23" s="6">
        <f t="shared" si="1"/>
        <v>4909</v>
      </c>
      <c r="G23" s="6">
        <f t="shared" si="2"/>
        <v>8.2525001125759445E-3</v>
      </c>
      <c r="K23" s="6">
        <f t="shared" si="5"/>
        <v>8.2525001125759445E-3</v>
      </c>
      <c r="O23" s="6">
        <f t="shared" ca="1" si="3"/>
        <v>6.3166963155360089E-3</v>
      </c>
      <c r="Q23" s="29">
        <f t="shared" si="4"/>
        <v>40814.042000000001</v>
      </c>
    </row>
    <row r="24" spans="1:21" s="6" customFormat="1" ht="12.95" customHeight="1" x14ac:dyDescent="0.2">
      <c r="A24" s="30" t="s">
        <v>47</v>
      </c>
      <c r="B24" s="31" t="s">
        <v>46</v>
      </c>
      <c r="C24" s="32">
        <v>56258.6253</v>
      </c>
      <c r="D24" s="32">
        <v>1.4000000000000001E-4</v>
      </c>
      <c r="E24" s="6">
        <f t="shared" si="0"/>
        <v>5185.0058055646696</v>
      </c>
      <c r="F24" s="6">
        <f t="shared" si="1"/>
        <v>5185</v>
      </c>
      <c r="G24" s="6">
        <f t="shared" si="2"/>
        <v>8.9625001128297299E-3</v>
      </c>
      <c r="K24" s="6">
        <f t="shared" si="5"/>
        <v>8.9625001128297299E-3</v>
      </c>
      <c r="O24" s="6">
        <f t="shared" ca="1" si="3"/>
        <v>6.6536653392790393E-3</v>
      </c>
      <c r="Q24" s="29">
        <f t="shared" si="4"/>
        <v>41240.1253</v>
      </c>
    </row>
    <row r="25" spans="1:21" s="6" customFormat="1" ht="12.95" customHeight="1" x14ac:dyDescent="0.2">
      <c r="A25" s="33" t="s">
        <v>48</v>
      </c>
      <c r="B25" s="34" t="s">
        <v>44</v>
      </c>
      <c r="C25" s="35">
        <v>57305.302600000003</v>
      </c>
      <c r="D25" s="35">
        <v>3.8E-3</v>
      </c>
      <c r="E25" s="6">
        <f t="shared" si="0"/>
        <v>5863.0033149207802</v>
      </c>
      <c r="F25" s="6">
        <f t="shared" si="1"/>
        <v>5863</v>
      </c>
      <c r="G25" s="6">
        <f t="shared" si="2"/>
        <v>5.1175001135561615E-3</v>
      </c>
      <c r="K25" s="6">
        <f t="shared" si="5"/>
        <v>5.1175001135561615E-3</v>
      </c>
      <c r="O25" s="6">
        <f t="shared" ca="1" si="3"/>
        <v>7.4814370715173516E-3</v>
      </c>
      <c r="Q25" s="29">
        <f t="shared" si="4"/>
        <v>42286.802600000003</v>
      </c>
    </row>
    <row r="26" spans="1:21" s="6" customFormat="1" ht="12.95" customHeight="1" x14ac:dyDescent="0.2">
      <c r="A26" s="33" t="s">
        <v>48</v>
      </c>
      <c r="B26" s="34" t="s">
        <v>44</v>
      </c>
      <c r="C26" s="35">
        <v>57294.497199999998</v>
      </c>
      <c r="D26" s="35">
        <v>4.4000000000000003E-3</v>
      </c>
      <c r="E26" s="6">
        <f t="shared" si="0"/>
        <v>5856.0039902123908</v>
      </c>
      <c r="F26" s="6">
        <f t="shared" si="1"/>
        <v>5856</v>
      </c>
      <c r="G26" s="6">
        <f t="shared" si="2"/>
        <v>6.1600001063197851E-3</v>
      </c>
      <c r="K26" s="6">
        <f t="shared" si="5"/>
        <v>6.1600001063197851E-3</v>
      </c>
      <c r="O26" s="6">
        <f t="shared" ca="1" si="3"/>
        <v>7.4728907556977824E-3</v>
      </c>
      <c r="Q26" s="29">
        <f t="shared" si="4"/>
        <v>42275.997199999998</v>
      </c>
    </row>
    <row r="27" spans="1:21" s="6" customFormat="1" ht="12.95" customHeight="1" x14ac:dyDescent="0.2">
      <c r="A27" s="36" t="s">
        <v>0</v>
      </c>
      <c r="B27" s="37" t="s">
        <v>44</v>
      </c>
      <c r="C27" s="36">
        <v>57566.204700000002</v>
      </c>
      <c r="D27" s="36" t="s">
        <v>1</v>
      </c>
      <c r="E27" s="6">
        <f>+(C27-C$7)/C$8</f>
        <v>6032.0057132586226</v>
      </c>
      <c r="F27" s="6">
        <f t="shared" si="1"/>
        <v>6032</v>
      </c>
      <c r="G27" s="6">
        <f>+C27-(C$7+F27*C$8)</f>
        <v>8.8200001118821092E-3</v>
      </c>
      <c r="K27" s="6">
        <f t="shared" si="5"/>
        <v>8.8200001118821092E-3</v>
      </c>
      <c r="O27" s="6">
        <f ca="1">+C$11+C$12*$F27</f>
        <v>7.6877695534469607E-3</v>
      </c>
      <c r="Q27" s="29">
        <f>+C27-15018.5</f>
        <v>42547.704700000002</v>
      </c>
    </row>
    <row r="28" spans="1:21" s="6" customFormat="1" ht="12.95" customHeight="1" x14ac:dyDescent="0.2">
      <c r="C28" s="28"/>
      <c r="D28" s="28"/>
      <c r="Q28" s="29"/>
    </row>
    <row r="29" spans="1:21" s="6" customFormat="1" ht="12.95" customHeight="1" x14ac:dyDescent="0.2">
      <c r="C29" s="28"/>
      <c r="D29" s="28"/>
      <c r="Q29" s="29"/>
    </row>
    <row r="30" spans="1:21" s="6" customFormat="1" ht="12.95" customHeight="1" x14ac:dyDescent="0.2">
      <c r="C30" s="28"/>
      <c r="D30" s="28"/>
      <c r="Q30" s="29"/>
    </row>
    <row r="31" spans="1:21" s="6" customFormat="1" ht="12.95" customHeight="1" x14ac:dyDescent="0.2">
      <c r="C31" s="28"/>
      <c r="D31" s="28"/>
      <c r="Q31" s="29"/>
    </row>
    <row r="32" spans="1:21" s="6" customFormat="1" ht="12.95" customHeight="1" x14ac:dyDescent="0.2">
      <c r="C32" s="28"/>
      <c r="D32" s="28"/>
      <c r="Q32" s="29"/>
    </row>
    <row r="33" spans="3:17" s="6" customFormat="1" ht="12.95" customHeight="1" x14ac:dyDescent="0.2">
      <c r="C33" s="28"/>
      <c r="D33" s="28"/>
      <c r="Q33" s="29"/>
    </row>
    <row r="34" spans="3:17" s="6" customFormat="1" ht="12.95" customHeight="1" x14ac:dyDescent="0.2">
      <c r="C34" s="28"/>
      <c r="D34" s="28"/>
    </row>
    <row r="35" spans="3:17" s="6" customFormat="1" ht="12.95" customHeight="1" x14ac:dyDescent="0.2">
      <c r="C35" s="28"/>
      <c r="D35" s="28"/>
    </row>
    <row r="36" spans="3:17" s="6" customFormat="1" ht="12.95" customHeight="1" x14ac:dyDescent="0.2">
      <c r="C36" s="28"/>
      <c r="D36" s="28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63407" r:id="rId1" display="http://vsolj.cetus-net.org/bulletin.html"/>
    <hyperlink ref="H63400" r:id="rId2" display="https://www.aavso.org/ejaavso"/>
    <hyperlink ref="I63407" r:id="rId3" display="http://vsolj.cetus-net.org/bulletin.html"/>
    <hyperlink ref="AQ57058" r:id="rId4" display="http://cdsbib.u-strasbg.fr/cgi-bin/cdsbib?1990RMxAA..21..381G"/>
    <hyperlink ref="H63404" r:id="rId5" display="https://www.aavso.org/ejaavso"/>
    <hyperlink ref="AP4422" r:id="rId6" display="http://cdsbib.u-strasbg.fr/cgi-bin/cdsbib?1990RMxAA..21..381G"/>
    <hyperlink ref="AP4425" r:id="rId7" display="http://cdsbib.u-strasbg.fr/cgi-bin/cdsbib?1990RMxAA..21..381G"/>
    <hyperlink ref="AP4423" r:id="rId8" display="http://cdsbib.u-strasbg.fr/cgi-bin/cdsbib?1990RMxAA..21..381G"/>
    <hyperlink ref="AP4407" r:id="rId9" display="http://cdsbib.u-strasbg.fr/cgi-bin/cdsbib?1990RMxAA..21..381G"/>
    <hyperlink ref="AQ4636" r:id="rId10" display="http://cdsbib.u-strasbg.fr/cgi-bin/cdsbib?1990RMxAA..21..381G"/>
    <hyperlink ref="AQ4640" r:id="rId11" display="http://cdsbib.u-strasbg.fr/cgi-bin/cdsbib?1990RMxAA..21..381G"/>
    <hyperlink ref="AQ64320" r:id="rId12" display="http://cdsbib.u-strasbg.fr/cgi-bin/cdsbib?1990RMxAA..21..381G"/>
    <hyperlink ref="I1528" r:id="rId13" display="http://vsolj.cetus-net.org/bulletin.html"/>
    <hyperlink ref="H1528" r:id="rId14" display="http://vsolj.cetus-net.org/bulletin.html"/>
    <hyperlink ref="AQ64981" r:id="rId15" display="http://cdsbib.u-strasbg.fr/cgi-bin/cdsbib?1990RMxAA..21..381G"/>
    <hyperlink ref="AQ64980" r:id="rId16" display="http://cdsbib.u-strasbg.fr/cgi-bin/cdsbib?1990RMxAA..21..381G"/>
    <hyperlink ref="AP2698" r:id="rId17" display="http://cdsbib.u-strasbg.fr/cgi-bin/cdsbib?1990RMxAA..21..381G"/>
    <hyperlink ref="AP2716" r:id="rId18" display="http://cdsbib.u-strasbg.fr/cgi-bin/cdsbib?1990RMxAA..21..381G"/>
    <hyperlink ref="AP2717" r:id="rId19" display="http://cdsbib.u-strasbg.fr/cgi-bin/cdsbib?1990RMxAA..21..381G"/>
    <hyperlink ref="AP271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2024-03-02T05:55:30Z</dcterms:modified>
</cp:coreProperties>
</file>