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297ECE6-721C-4F13-AD44-DB887BDA76F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I28" i="1" s="1"/>
  <c r="Q28" i="1"/>
  <c r="F11" i="1"/>
  <c r="G11" i="1"/>
  <c r="E14" i="1"/>
  <c r="E15" i="1" s="1"/>
  <c r="C17" i="1"/>
  <c r="E27" i="1"/>
  <c r="F27" i="1" s="1"/>
  <c r="G27" i="1" s="1"/>
  <c r="I27" i="1" s="1"/>
  <c r="Q27" i="1"/>
  <c r="E22" i="1"/>
  <c r="F22" i="1"/>
  <c r="G22" i="1"/>
  <c r="I22" i="1"/>
  <c r="E23" i="1"/>
  <c r="F23" i="1" s="1"/>
  <c r="G23" i="1" s="1"/>
  <c r="I23" i="1" s="1"/>
  <c r="E24" i="1"/>
  <c r="F24" i="1"/>
  <c r="G24" i="1"/>
  <c r="I24" i="1"/>
  <c r="E25" i="1"/>
  <c r="F25" i="1" s="1"/>
  <c r="G25" i="1" s="1"/>
  <c r="I25" i="1" s="1"/>
  <c r="E26" i="1"/>
  <c r="F26" i="1"/>
  <c r="G26" i="1"/>
  <c r="I26" i="1"/>
  <c r="E21" i="1"/>
  <c r="F21" i="1" s="1"/>
  <c r="G21" i="1" s="1"/>
  <c r="H21" i="1" s="1"/>
  <c r="Q22" i="1"/>
  <c r="Q23" i="1"/>
  <c r="Q24" i="1"/>
  <c r="Q25" i="1"/>
  <c r="Q26" i="1"/>
  <c r="R22" i="1"/>
  <c r="Q21" i="1"/>
  <c r="C12" i="1"/>
  <c r="C16" i="1" l="1"/>
  <c r="D18" i="1" s="1"/>
  <c r="C11" i="1"/>
  <c r="O25" i="1" l="1"/>
  <c r="O24" i="1"/>
  <c r="O22" i="1"/>
  <c r="O23" i="1"/>
  <c r="O21" i="1"/>
  <c r="O27" i="1"/>
  <c r="O26" i="1"/>
  <c r="C15" i="1"/>
  <c r="O28" i="1"/>
  <c r="C18" i="1" l="1"/>
  <c r="E16" i="1"/>
  <c r="E17" i="1" s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<sst xmlns="http://schemas.openxmlformats.org/spreadsheetml/2006/main" count="58" uniqueCount="51">
  <si>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</si>
  <si>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</si>
  <si>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</si>
  <si>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</si>
  <si>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</si>
  <si>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</si>
  <si>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</si>
  <si>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</si>
  <si>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</si>
  <si>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</si>
  <si>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</si>
  <si>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</si>
  <si>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</si>
  <si>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</si>
  <si>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</si>
  <si>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</si>
  <si>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</si>
  <si>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</si>
  <si>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</si>
  <si>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</si>
  <si>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</si>
  <si>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</si>
  <si>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</si>
  <si>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</si>
  <si>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</si>
  <si>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</si>
  <si>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</si>
  <si>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</si>
  <si>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</si>
  <si>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</si>
  <si>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</si>
  <si>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</si>
  <si>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</si>
  <si>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</si>
  <si>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</si>
  <si>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</si>
  <si>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</si>
  <si>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</si>
  <si>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</si>
  <si>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Peg</t>
  </si>
  <si>
    <t>IBVS 5600</t>
  </si>
  <si>
    <t>IBVS 5657</t>
  </si>
  <si>
    <t>??</t>
  </si>
  <si>
    <t>IBVS 5965</t>
  </si>
  <si>
    <t>I</t>
  </si>
  <si>
    <t>Add cycle</t>
  </si>
  <si>
    <t>Old Cycle</t>
  </si>
  <si>
    <t>V0432 Peg / GSC 1127-1808</t>
  </si>
  <si>
    <t>IBVS 6070</t>
  </si>
  <si>
    <t>CCD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</si>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</sst>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Peg - O-C Diagr.</a:t>
            </a:r>
          </a:p>
        </c:rich>
      </c:tx>
      <c:layout>
        <c:manualLayout>
          <c:xMode val="edge"/>
          <c:yMode val="edge"/>
          <c:x val="0.3408413137546995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24325533041146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BC-4170-8A06-EC83D86E9C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-1.7499999958090484E-3</c:v>
                </c:pt>
                <c:pt idx="2">
                  <c:v>-1.6499999983352609E-3</c:v>
                </c:pt>
                <c:pt idx="3">
                  <c:v>-1.4000000010128133E-3</c:v>
                </c:pt>
                <c:pt idx="4">
                  <c:v>-1.9999999494757503E-4</c:v>
                </c:pt>
                <c:pt idx="5">
                  <c:v>-3.6499999987427145E-3</c:v>
                </c:pt>
                <c:pt idx="6">
                  <c:v>-5.3200000002107117E-2</c:v>
                </c:pt>
                <c:pt idx="7">
                  <c:v>-6.8800000000919681E-2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BC-4170-8A06-EC83D86E9C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BC-4170-8A06-EC83D86E9C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BC-4170-8A06-EC83D86E9C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BC-4170-8A06-EC83D86E9C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BC-4170-8A06-EC83D86E9C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BC-4170-8A06-EC83D86E9C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25.5</c:v>
                </c:pt>
                <c:pt idx="2">
                  <c:v>27.5</c:v>
                </c:pt>
                <c:pt idx="3">
                  <c:v>33</c:v>
                </c:pt>
                <c:pt idx="4">
                  <c:v>43</c:v>
                </c:pt>
                <c:pt idx="5">
                  <c:v>54.5</c:v>
                </c:pt>
                <c:pt idx="6">
                  <c:v>1701</c:v>
                </c:pt>
                <c:pt idx="7">
                  <c:v>2222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-5.0691675238225334E-4</c:v>
                </c:pt>
                <c:pt idx="1">
                  <c:v>-1.2930275480249691E-3</c:v>
                </c:pt>
                <c:pt idx="2">
                  <c:v>-1.3546832967028292E-3</c:v>
                </c:pt>
                <c:pt idx="3">
                  <c:v>-1.5242366055669445E-3</c:v>
                </c:pt>
                <c:pt idx="4">
                  <c:v>-1.8325153489562448E-3</c:v>
                </c:pt>
                <c:pt idx="5">
                  <c:v>-2.18703590385394E-3</c:v>
                </c:pt>
                <c:pt idx="6">
                  <c:v>-5.294513100290224E-2</c:v>
                </c:pt>
                <c:pt idx="7">
                  <c:v>-6.9006453533484793E-2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BC-4170-8A06-EC83D86E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926496"/>
        <c:axId val="1"/>
      </c:scatterChart>
      <c:valAx>
        <c:axId val="63992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92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24956452515507"/>
          <c:y val="0.92397937099967764"/>
          <c:w val="0.6336345794613509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1152525</xdr:colOff>
      <xdr:row>0</xdr:row>
      <xdr:rowOff>0</xdr:rowOff>
    </xdr:from>
    <xdr:to>
      <xdr:col>16</xdr:col>
      <xdr:colOff>133350</xdr:colOff>
      <xdr:row>19</xdr:row>
      <xdr:rowOff>9525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08DD6A01-B517-6D47-1B8C-6F712E40C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D1" t="s">
        <v>39</v>
      </c>
    </row>
    <row r="2" spans="1:7" x14ac:dyDescent="0.2">
      <c r="A2" t="s">
        <v>24</v>
      </c>
      <c r="B2" s="41" t="s">
        <v>50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30</v>
      </c>
      <c r="D4" s="9" t="s">
        <v>30</v>
      </c>
    </row>
    <row r="6" spans="1:7" x14ac:dyDescent="0.2">
      <c r="A6" s="5" t="s">
        <v>1</v>
      </c>
    </row>
    <row r="7" spans="1:7" x14ac:dyDescent="0.2">
      <c r="A7" t="s">
        <v>2</v>
      </c>
      <c r="C7">
        <v>52900.61</v>
      </c>
      <c r="D7" s="33" t="s">
        <v>29</v>
      </c>
    </row>
    <row r="8" spans="1:7" x14ac:dyDescent="0.2">
      <c r="A8" t="s">
        <v>3</v>
      </c>
      <c r="C8">
        <v>1.4797</v>
      </c>
      <c r="D8" s="34">
        <v>5600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-5.0691675238225334E-4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-3.0827874338930034E-5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45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60371.790372337964</v>
      </c>
    </row>
    <row r="15" spans="1:7" x14ac:dyDescent="0.2">
      <c r="A15" s="14" t="s">
        <v>17</v>
      </c>
      <c r="B15" s="12"/>
      <c r="C15" s="15">
        <f ca="1">(C7+C11)+(C8+C12)*INT(MAX(F21:F3533))</f>
        <v>56188.434393546464</v>
      </c>
      <c r="D15" s="16" t="s">
        <v>46</v>
      </c>
      <c r="E15" s="17">
        <f ca="1">ROUND(2*(E14-$C$7)/$C$8,0)/2+E13</f>
        <v>5050</v>
      </c>
    </row>
    <row r="16" spans="1:7" x14ac:dyDescent="0.2">
      <c r="A16" s="18" t="s">
        <v>4</v>
      </c>
      <c r="B16" s="12"/>
      <c r="C16" s="19">
        <f ca="1">+C8+C12</f>
        <v>1.4796691721256612</v>
      </c>
      <c r="D16" s="16" t="s">
        <v>35</v>
      </c>
      <c r="E16" s="26">
        <f ca="1">ROUND(2*(E14-$C$15)/$C$16,0)/2+E13</f>
        <v>2828</v>
      </c>
    </row>
    <row r="17" spans="1:18" ht="13.5" thickBot="1" x14ac:dyDescent="0.25">
      <c r="A17" s="16" t="s">
        <v>31</v>
      </c>
      <c r="B17" s="12"/>
      <c r="C17" s="12">
        <f>COUNT(C21:C2191)</f>
        <v>8</v>
      </c>
      <c r="D17" s="16" t="s">
        <v>36</v>
      </c>
      <c r="E17" s="20">
        <f ca="1">+$C$15+$C$16*E16-15018.5-$C$9/24</f>
        <v>45354.834645651172</v>
      </c>
    </row>
    <row r="18" spans="1:18" ht="14.25" thickTop="1" thickBot="1" x14ac:dyDescent="0.25">
      <c r="A18" s="18" t="s">
        <v>5</v>
      </c>
      <c r="B18" s="12"/>
      <c r="C18" s="21">
        <f ca="1">+C15</f>
        <v>56188.434393546464</v>
      </c>
      <c r="D18" s="22">
        <f ca="1">+C16</f>
        <v>1.4796691721256612</v>
      </c>
      <c r="E18" s="23" t="s">
        <v>37</v>
      </c>
    </row>
    <row r="19" spans="1:18" ht="13.5" thickTop="1" x14ac:dyDescent="0.2">
      <c r="A19" s="27" t="s">
        <v>38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t="s">
        <v>40</v>
      </c>
      <c r="C21" s="10">
        <v>52900.61</v>
      </c>
      <c r="D21" s="10" t="s">
        <v>13</v>
      </c>
      <c r="E21">
        <f t="shared" ref="E21:E26" si="0">+(C21-C$7)/C$8</f>
        <v>0</v>
      </c>
      <c r="F21">
        <f t="shared" ref="F21:F28" si="1">ROUND(2*E21,0)/2</f>
        <v>0</v>
      </c>
      <c r="G21">
        <f t="shared" ref="G21:G26" si="2">+C21-(C$7+F21*C$8)</f>
        <v>0</v>
      </c>
      <c r="H21">
        <f t="shared" ref="H21" si="3">+G21</f>
        <v>0</v>
      </c>
      <c r="O21">
        <f t="shared" ref="O21:O26" ca="1" si="4">+C$11+C$12*$F21</f>
        <v>-5.0691675238225334E-4</v>
      </c>
      <c r="Q21" s="2">
        <f t="shared" ref="Q21:Q26" si="5">+C21-15018.5</f>
        <v>37882.11</v>
      </c>
    </row>
    <row r="22" spans="1:18" x14ac:dyDescent="0.2">
      <c r="A22" s="29" t="s">
        <v>42</v>
      </c>
      <c r="B22" s="30"/>
      <c r="C22" s="31">
        <v>52938.340600000003</v>
      </c>
      <c r="D22" s="31">
        <v>5.0000000000000001E-4</v>
      </c>
      <c r="E22">
        <f t="shared" si="0"/>
        <v>25.498817327838477</v>
      </c>
      <c r="F22">
        <f t="shared" si="1"/>
        <v>25.5</v>
      </c>
      <c r="G22">
        <f t="shared" si="2"/>
        <v>-1.7499999958090484E-3</v>
      </c>
      <c r="I22">
        <f>+G22</f>
        <v>-1.7499999958090484E-3</v>
      </c>
      <c r="O22">
        <f t="shared" ca="1" si="4"/>
        <v>-1.2930275480249691E-3</v>
      </c>
      <c r="Q22" s="2">
        <f t="shared" si="5"/>
        <v>37919.840600000003</v>
      </c>
      <c r="R22" t="str">
        <f>IF(ABS(C22-C21)&lt;0.00001,1,"")</f>
        <v/>
      </c>
    </row>
    <row r="23" spans="1:18" x14ac:dyDescent="0.2">
      <c r="A23" s="29" t="s">
        <v>41</v>
      </c>
      <c r="B23" s="30"/>
      <c r="C23" s="32">
        <v>52941.3001</v>
      </c>
      <c r="D23" s="32">
        <v>8.9999999999999998E-4</v>
      </c>
      <c r="E23">
        <f t="shared" si="0"/>
        <v>27.498884909103062</v>
      </c>
      <c r="F23">
        <f t="shared" si="1"/>
        <v>27.5</v>
      </c>
      <c r="G23">
        <f t="shared" si="2"/>
        <v>-1.6499999983352609E-3</v>
      </c>
      <c r="I23">
        <f>+G23</f>
        <v>-1.6499999983352609E-3</v>
      </c>
      <c r="O23">
        <f t="shared" ca="1" si="4"/>
        <v>-1.3546832967028292E-3</v>
      </c>
      <c r="Q23" s="2">
        <f t="shared" si="5"/>
        <v>37922.8001</v>
      </c>
    </row>
    <row r="24" spans="1:18" x14ac:dyDescent="0.2">
      <c r="A24" s="29" t="s">
        <v>41</v>
      </c>
      <c r="B24" s="30"/>
      <c r="C24" s="32">
        <v>52949.438699999999</v>
      </c>
      <c r="D24" s="32">
        <v>3.0000000000000001E-3</v>
      </c>
      <c r="E24">
        <f t="shared" si="0"/>
        <v>32.99905386226817</v>
      </c>
      <c r="F24">
        <f t="shared" si="1"/>
        <v>33</v>
      </c>
      <c r="G24">
        <f t="shared" si="2"/>
        <v>-1.4000000010128133E-3</v>
      </c>
      <c r="I24">
        <f>+G24</f>
        <v>-1.4000000010128133E-3</v>
      </c>
      <c r="O24">
        <f t="shared" ca="1" si="4"/>
        <v>-1.5242366055669445E-3</v>
      </c>
      <c r="Q24" s="2">
        <f t="shared" si="5"/>
        <v>37930.938699999999</v>
      </c>
    </row>
    <row r="25" spans="1:18" x14ac:dyDescent="0.2">
      <c r="A25" s="29" t="s">
        <v>41</v>
      </c>
      <c r="B25" s="30"/>
      <c r="C25" s="32">
        <v>52964.236900000004</v>
      </c>
      <c r="D25" s="32">
        <v>3.0000000000000001E-3</v>
      </c>
      <c r="E25">
        <f t="shared" si="0"/>
        <v>42.999864837469033</v>
      </c>
      <c r="F25">
        <f t="shared" si="1"/>
        <v>43</v>
      </c>
      <c r="G25">
        <f t="shared" si="2"/>
        <v>-1.9999999494757503E-4</v>
      </c>
      <c r="I25">
        <f>+G25</f>
        <v>-1.9999999494757503E-4</v>
      </c>
      <c r="O25">
        <f t="shared" ca="1" si="4"/>
        <v>-1.8325153489562448E-3</v>
      </c>
      <c r="Q25" s="2">
        <f t="shared" si="5"/>
        <v>37945.736900000004</v>
      </c>
    </row>
    <row r="26" spans="1:18" x14ac:dyDescent="0.2">
      <c r="A26" s="29" t="s">
        <v>41</v>
      </c>
      <c r="B26" s="30"/>
      <c r="C26" s="32">
        <v>52981.25</v>
      </c>
      <c r="D26" s="32">
        <v>1E-3</v>
      </c>
      <c r="E26">
        <f t="shared" si="0"/>
        <v>54.497533283773343</v>
      </c>
      <c r="F26">
        <f t="shared" si="1"/>
        <v>54.5</v>
      </c>
      <c r="G26">
        <f t="shared" si="2"/>
        <v>-3.6499999987427145E-3</v>
      </c>
      <c r="I26">
        <f>+G26</f>
        <v>-3.6499999987427145E-3</v>
      </c>
      <c r="O26">
        <f t="shared" ca="1" si="4"/>
        <v>-2.18703590385394E-3</v>
      </c>
      <c r="Q26" s="2">
        <f t="shared" si="5"/>
        <v>37962.75</v>
      </c>
    </row>
    <row r="27" spans="1:18" x14ac:dyDescent="0.2">
      <c r="A27" s="35" t="s">
        <v>43</v>
      </c>
      <c r="B27" s="36" t="s">
        <v>44</v>
      </c>
      <c r="C27" s="37">
        <v>55417.5265</v>
      </c>
      <c r="D27" s="37">
        <v>1E-3</v>
      </c>
      <c r="E27">
        <f>+(C27-C$7)/C$8</f>
        <v>1700.9640467662359</v>
      </c>
      <c r="F27">
        <f t="shared" si="1"/>
        <v>1701</v>
      </c>
      <c r="G27">
        <f>+C27-(C$7+F27*C$8)</f>
        <v>-5.3200000002107117E-2</v>
      </c>
      <c r="I27">
        <f>+G27</f>
        <v>-5.3200000002107117E-2</v>
      </c>
      <c r="O27">
        <f ca="1">+C$11+C$12*$F27</f>
        <v>-5.294513100290224E-2</v>
      </c>
      <c r="Q27" s="2">
        <f>+C27-15018.5</f>
        <v>40399.0265</v>
      </c>
    </row>
    <row r="28" spans="1:18" x14ac:dyDescent="0.2">
      <c r="A28" s="38" t="s">
        <v>48</v>
      </c>
      <c r="B28" s="39" t="s">
        <v>44</v>
      </c>
      <c r="C28" s="40">
        <v>56188.434600000001</v>
      </c>
      <c r="D28" s="40">
        <v>5.0000000000000001E-4</v>
      </c>
      <c r="E28">
        <f>+(C28-C$7)/C$8</f>
        <v>2221.9535040886667</v>
      </c>
      <c r="F28">
        <f t="shared" si="1"/>
        <v>2222</v>
      </c>
      <c r="G28">
        <f>+C28-(C$7+F28*C$8)</f>
        <v>-6.8800000000919681E-2</v>
      </c>
      <c r="I28">
        <f>+G28</f>
        <v>-6.8800000000919681E-2</v>
      </c>
      <c r="O28">
        <f ca="1">+C$11+C$12*$F28</f>
        <v>-6.9006453533484793E-2</v>
      </c>
      <c r="Q28" s="2">
        <f>+C28-15018.5</f>
        <v>41169.934600000001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2024-03-02T05:58:08Z</dcterms:modified>
</cp:coreProperties>
</file>