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41C1A5-DA2C-4391-B9E9-645DA88914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E21" i="1"/>
  <c r="F21" i="1"/>
  <c r="G21" i="1"/>
  <c r="K21" i="1"/>
  <c r="E9" i="1"/>
  <c r="F16" i="1"/>
  <c r="C17" i="1"/>
  <c r="Q21" i="1"/>
  <c r="C12" i="1"/>
  <c r="C11" i="1"/>
  <c r="O22" i="1" l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<sst xmlns="http://schemas.openxmlformats.org/spreadsheetml/2006/main" count="54" uniqueCount="49">
  <si>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</si>
  <si>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</si>
  <si>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</si>
  <si>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</si>
  <si>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</si>
  <si>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</si>
  <si>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</si>
  <si>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</si>
  <si>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</si>
  <si>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</si>
  <si>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</si>
  <si>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</si>
  <si>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</si>
  <si>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</si>
  <si>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</si>
  <si>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</si>
  <si>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</si>
  <si>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</si>
  <si>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</si>
  <si>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</si>
  <si>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</si>
  <si>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</si>
  <si>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</si>
  <si>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</si>
  <si>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</si>
  <si>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</si>
  <si>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</si>
  <si>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</si>
  <si>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</si>
  <si>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</si>
  <si>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</si>
  <si>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</si>
  <si>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</si>
  <si>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</si>
  <si>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</si>
  <si>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</si>
  <si>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</si>
  <si>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</si>
  <si>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</si>
  <si>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</si>
  <si>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</si>
  <si>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</si>
  <si>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</si>
  <si>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V0480 Peg</t>
  </si>
  <si>
    <t>2018L</t>
  </si>
  <si>
    <t>G1691-1620</t>
  </si>
  <si>
    <t>EW</t>
  </si>
  <si>
    <t>V0480 Peg / GSC 1691-1620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</si>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</sst>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V0480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5-4A89-9A68-4295626B5A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5-4A89-9A68-4295626B5A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85-4A89-9A68-4295626B5A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-2.8348800005915109E-2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85-4A89-9A68-4295626B5A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85-4A89-9A68-4295626B5A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85-4A89-9A68-4295626B5A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85-4A89-9A68-4295626B5A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-2.8348800005915109E-2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85-4A89-9A68-4295626B5A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85-4A89-9A68-4295626B5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420064"/>
        <c:axId val="1"/>
      </c:scatterChart>
      <c:valAx>
        <c:axId val="748420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420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E7B838B-E10C-112A-D8B5-1D181FA9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47</v>
      </c>
      <c r="F1" s="7" t="s">
        <v>43</v>
      </c>
      <c r="G1" s="3" t="s">
        <v>44</v>
      </c>
      <c r="H1" s="8"/>
      <c r="I1" s="9" t="s">
        <v>45</v>
      </c>
      <c r="J1" s="7" t="s">
        <v>43</v>
      </c>
      <c r="K1" s="10">
        <v>21.5642</v>
      </c>
      <c r="L1" s="5">
        <v>22.031099999999999</v>
      </c>
      <c r="M1" s="6">
        <v>54315.687400000003</v>
      </c>
      <c r="N1" s="6">
        <v>0.37354159999999997</v>
      </c>
      <c r="O1" s="4" t="s">
        <v>46</v>
      </c>
      <c r="P1" s="11">
        <v>12.9</v>
      </c>
      <c r="Q1" s="11">
        <v>13.3</v>
      </c>
    </row>
    <row r="2" spans="1:17" s="12" customFormat="1" ht="12.95" customHeight="1" x14ac:dyDescent="0.2">
      <c r="A2" s="12" t="s">
        <v>25</v>
      </c>
      <c r="B2" s="12" t="s">
        <v>46</v>
      </c>
      <c r="C2" s="13"/>
      <c r="D2" s="14"/>
    </row>
    <row r="3" spans="1:17" s="12" customFormat="1" ht="12.95" customHeight="1" thickBot="1" x14ac:dyDescent="0.25"/>
    <row r="4" spans="1:17" s="12" customFormat="1" ht="12.95" customHeight="1" thickTop="1" thickBot="1" x14ac:dyDescent="0.25">
      <c r="A4" s="15" t="s">
        <v>2</v>
      </c>
      <c r="C4" s="16">
        <v>54315.687400000003</v>
      </c>
      <c r="D4" s="17">
        <v>0.37354159999999997</v>
      </c>
    </row>
    <row r="5" spans="1:17" s="12" customFormat="1" ht="12.95" customHeight="1" thickTop="1" x14ac:dyDescent="0.2">
      <c r="A5" s="18" t="s">
        <v>30</v>
      </c>
      <c r="C5" s="19">
        <v>-9.5</v>
      </c>
      <c r="D5" s="12" t="s">
        <v>31</v>
      </c>
    </row>
    <row r="6" spans="1:17" s="12" customFormat="1" ht="12.95" customHeight="1" x14ac:dyDescent="0.2">
      <c r="A6" s="15" t="s">
        <v>3</v>
      </c>
    </row>
    <row r="7" spans="1:17" s="12" customFormat="1" ht="12.95" customHeight="1" x14ac:dyDescent="0.2">
      <c r="A7" s="12" t="s">
        <v>4</v>
      </c>
      <c r="C7" s="43">
        <v>54315.687400000003</v>
      </c>
      <c r="D7" s="21" t="s">
        <v>48</v>
      </c>
    </row>
    <row r="8" spans="1:17" s="12" customFormat="1" ht="12.95" customHeight="1" x14ac:dyDescent="0.2">
      <c r="A8" s="12" t="s">
        <v>5</v>
      </c>
      <c r="C8" s="43">
        <v>0.37354159999999997</v>
      </c>
      <c r="D8" s="21" t="s">
        <v>48</v>
      </c>
    </row>
    <row r="9" spans="1:17" s="12" customFormat="1" ht="12.95" customHeight="1" x14ac:dyDescent="0.2">
      <c r="A9" s="22" t="s">
        <v>34</v>
      </c>
      <c r="C9" s="23">
        <v>21</v>
      </c>
      <c r="D9" s="24" t="str">
        <f>"F"&amp;C9</f>
        <v>F21</v>
      </c>
      <c r="E9" s="25" t="str">
        <f>"G"&amp;C9</f>
        <v>G21</v>
      </c>
    </row>
    <row r="10" spans="1:17" s="12" customFormat="1" ht="12.95" customHeight="1" thickBot="1" x14ac:dyDescent="0.25">
      <c r="C10" s="26" t="s">
        <v>21</v>
      </c>
      <c r="D10" s="26" t="s">
        <v>22</v>
      </c>
    </row>
    <row r="11" spans="1:17" s="12" customFormat="1" ht="12.95" customHeight="1" x14ac:dyDescent="0.2">
      <c r="A11" s="12" t="s">
        <v>17</v>
      </c>
      <c r="C11" s="25">
        <f ca="1">INTERCEPT(INDIRECT($E$9):G992,INDIRECT($D$9):F992)</f>
        <v>0</v>
      </c>
      <c r="D11" s="14"/>
    </row>
    <row r="12" spans="1:17" s="12" customFormat="1" ht="12.95" customHeight="1" x14ac:dyDescent="0.2">
      <c r="A12" s="12" t="s">
        <v>18</v>
      </c>
      <c r="C12" s="25">
        <f ca="1">SLOPE(INDIRECT($E$9):G992,INDIRECT($D$9):F992)</f>
        <v>-2.9022113028168621E-6</v>
      </c>
      <c r="D12" s="14"/>
    </row>
    <row r="13" spans="1:17" s="12" customFormat="1" ht="12.95" customHeight="1" x14ac:dyDescent="0.2">
      <c r="A13" s="12" t="s">
        <v>20</v>
      </c>
      <c r="C13" s="14" t="s">
        <v>15</v>
      </c>
    </row>
    <row r="14" spans="1:17" s="12" customFormat="1" ht="12.95" customHeight="1" x14ac:dyDescent="0.2"/>
    <row r="15" spans="1:17" s="12" customFormat="1" ht="12.95" customHeight="1" x14ac:dyDescent="0.2">
      <c r="A15" s="27" t="s">
        <v>19</v>
      </c>
      <c r="C15" s="28">
        <f ca="1">(C7+C11)+(C8+C12)*INT(MAX(F21:F3533))</f>
        <v>57964.413399999998</v>
      </c>
      <c r="E15" s="29" t="s">
        <v>36</v>
      </c>
      <c r="F15" s="30">
        <v>1</v>
      </c>
    </row>
    <row r="16" spans="1:17" s="12" customFormat="1" ht="12.95" customHeight="1" x14ac:dyDescent="0.2">
      <c r="A16" s="15" t="s">
        <v>6</v>
      </c>
      <c r="C16" s="31">
        <f ca="1">+C8+C12</f>
        <v>0.37353869778869714</v>
      </c>
      <c r="E16" s="29" t="s">
        <v>32</v>
      </c>
      <c r="F16" s="31">
        <f ca="1">NOW()+15018.5+$C$5/24</f>
        <v>60371.803530092591</v>
      </c>
    </row>
    <row r="17" spans="1:21" s="12" customFormat="1" ht="12.95" customHeight="1" thickBot="1" x14ac:dyDescent="0.25">
      <c r="A17" s="29" t="s">
        <v>29</v>
      </c>
      <c r="C17" s="12">
        <f>COUNT(C21:C2191)</f>
        <v>2</v>
      </c>
      <c r="E17" s="29" t="s">
        <v>37</v>
      </c>
      <c r="F17" s="32">
        <f ca="1">ROUND(2*(F16-$C$7)/$C$8,0)/2+F15</f>
        <v>16213.5</v>
      </c>
    </row>
    <row r="18" spans="1:21" s="12" customFormat="1" ht="12.95" customHeight="1" thickTop="1" thickBot="1" x14ac:dyDescent="0.25">
      <c r="A18" s="15" t="s">
        <v>7</v>
      </c>
      <c r="C18" s="33">
        <f ca="1">+C15</f>
        <v>57964.413399999998</v>
      </c>
      <c r="D18" s="34">
        <f ca="1">+C16</f>
        <v>0.37353869778869714</v>
      </c>
      <c r="E18" s="29" t="s">
        <v>38</v>
      </c>
      <c r="F18" s="25">
        <f ca="1">ROUND(2*(F16-$C$15)/$C$16,0)/2+F15</f>
        <v>6446</v>
      </c>
    </row>
    <row r="19" spans="1:21" s="12" customFormat="1" ht="12.95" customHeight="1" thickTop="1" x14ac:dyDescent="0.2">
      <c r="E19" s="29" t="s">
        <v>33</v>
      </c>
      <c r="F19" s="35">
        <f ca="1">+$C$15+$C$16*F18-15018.5-$C$5/24</f>
        <v>45354.139679279273</v>
      </c>
    </row>
    <row r="20" spans="1:21" s="12" customFormat="1" ht="12.95" customHeight="1" thickBot="1" x14ac:dyDescent="0.25">
      <c r="A20" s="26" t="s">
        <v>8</v>
      </c>
      <c r="B20" s="26" t="s">
        <v>9</v>
      </c>
      <c r="C20" s="26" t="s">
        <v>10</v>
      </c>
      <c r="D20" s="26" t="s">
        <v>14</v>
      </c>
      <c r="E20" s="26" t="s">
        <v>11</v>
      </c>
      <c r="F20" s="26" t="s">
        <v>12</v>
      </c>
      <c r="G20" s="26" t="s">
        <v>13</v>
      </c>
      <c r="H20" s="36" t="s">
        <v>39</v>
      </c>
      <c r="I20" s="36" t="s">
        <v>40</v>
      </c>
      <c r="J20" s="36" t="s">
        <v>41</v>
      </c>
      <c r="K20" s="36" t="s">
        <v>42</v>
      </c>
      <c r="L20" s="36" t="s">
        <v>26</v>
      </c>
      <c r="M20" s="36" t="s">
        <v>27</v>
      </c>
      <c r="N20" s="36" t="s">
        <v>28</v>
      </c>
      <c r="O20" s="36" t="s">
        <v>24</v>
      </c>
      <c r="P20" s="37" t="s">
        <v>23</v>
      </c>
      <c r="Q20" s="26" t="s">
        <v>16</v>
      </c>
      <c r="U20" s="38" t="s">
        <v>35</v>
      </c>
    </row>
    <row r="21" spans="1:21" s="12" customFormat="1" ht="12.95" customHeight="1" x14ac:dyDescent="0.2">
      <c r="A21" s="12" t="s">
        <v>48</v>
      </c>
      <c r="C21" s="20">
        <v>54315.687400000003</v>
      </c>
      <c r="D21" s="20" t="s">
        <v>15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0</v>
      </c>
      <c r="Q21" s="39">
        <f>+C21-15018.5</f>
        <v>39297.187400000003</v>
      </c>
    </row>
    <row r="22" spans="1:21" s="12" customFormat="1" ht="12.95" customHeight="1" x14ac:dyDescent="0.2">
      <c r="A22" s="40" t="s">
        <v>0</v>
      </c>
      <c r="B22" s="41" t="s">
        <v>1</v>
      </c>
      <c r="C22" s="42">
        <v>57964.413399999998</v>
      </c>
      <c r="D22" s="42">
        <v>2.2000000000000001E-3</v>
      </c>
      <c r="E22" s="12">
        <f>+(C22-C$7)/C$8</f>
        <v>9767.9241080511383</v>
      </c>
      <c r="F22" s="12">
        <f>ROUND(2*E22,0)/2</f>
        <v>9768</v>
      </c>
      <c r="G22" s="12">
        <f>+C22-(C$7+F22*C$8)</f>
        <v>-2.8348800005915109E-2</v>
      </c>
      <c r="K22" s="12">
        <f>+G22</f>
        <v>-2.8348800005915109E-2</v>
      </c>
      <c r="O22" s="12">
        <f ca="1">+C$11+C$12*$F22</f>
        <v>-2.8348800005915109E-2</v>
      </c>
      <c r="Q22" s="39">
        <f>+C22-15018.5</f>
        <v>42945.913399999998</v>
      </c>
    </row>
    <row r="23" spans="1:21" s="12" customFormat="1" ht="12.95" customHeight="1" x14ac:dyDescent="0.2">
      <c r="C23" s="20"/>
      <c r="D23" s="20"/>
      <c r="Q23" s="39"/>
    </row>
    <row r="24" spans="1:21" s="12" customFormat="1" ht="12.95" customHeight="1" x14ac:dyDescent="0.2">
      <c r="C24" s="20"/>
      <c r="D24" s="20"/>
      <c r="Q24" s="39"/>
    </row>
    <row r="25" spans="1:21" s="12" customFormat="1" ht="12.95" customHeight="1" x14ac:dyDescent="0.2">
      <c r="C25" s="20"/>
      <c r="D25" s="20"/>
      <c r="Q25" s="39"/>
    </row>
    <row r="26" spans="1:21" s="12" customFormat="1" ht="12.95" customHeight="1" x14ac:dyDescent="0.2">
      <c r="C26" s="20"/>
      <c r="D26" s="20"/>
      <c r="Q26" s="39"/>
    </row>
    <row r="27" spans="1:21" s="12" customFormat="1" ht="12.95" customHeight="1" x14ac:dyDescent="0.2">
      <c r="C27" s="20"/>
      <c r="D27" s="20"/>
      <c r="Q27" s="39"/>
    </row>
    <row r="28" spans="1:21" s="12" customFormat="1" ht="12.95" customHeight="1" x14ac:dyDescent="0.2">
      <c r="C28" s="20"/>
      <c r="D28" s="20"/>
      <c r="Q28" s="39"/>
    </row>
    <row r="29" spans="1:21" s="12" customFormat="1" ht="12.95" customHeight="1" x14ac:dyDescent="0.2">
      <c r="C29" s="20"/>
      <c r="D29" s="20"/>
      <c r="Q29" s="39"/>
    </row>
    <row r="30" spans="1:21" s="12" customFormat="1" ht="12.95" customHeight="1" x14ac:dyDescent="0.2">
      <c r="C30" s="20"/>
      <c r="D30" s="20"/>
      <c r="Q30" s="39"/>
    </row>
    <row r="31" spans="1:21" s="12" customFormat="1" ht="12.95" customHeight="1" x14ac:dyDescent="0.2">
      <c r="C31" s="20"/>
      <c r="D31" s="20"/>
      <c r="Q31" s="39"/>
    </row>
    <row r="32" spans="1:21" s="12" customFormat="1" ht="12.95" customHeight="1" x14ac:dyDescent="0.2">
      <c r="C32" s="20"/>
      <c r="D32" s="20"/>
      <c r="Q32" s="39"/>
    </row>
    <row r="33" spans="3:17" s="12" customFormat="1" ht="12.95" customHeight="1" x14ac:dyDescent="0.2">
      <c r="C33" s="20"/>
      <c r="D33" s="20"/>
      <c r="Q33" s="39"/>
    </row>
    <row r="34" spans="3:17" s="12" customFormat="1" ht="12.95" customHeight="1" x14ac:dyDescent="0.2">
      <c r="C34" s="20"/>
      <c r="D34" s="20"/>
    </row>
    <row r="35" spans="3:17" s="12" customFormat="1" ht="12.95" customHeight="1" x14ac:dyDescent="0.2">
      <c r="C35" s="20"/>
      <c r="D35" s="20"/>
    </row>
    <row r="36" spans="3:17" s="12" customFormat="1" ht="12.95" customHeight="1" x14ac:dyDescent="0.2">
      <c r="C36" s="20"/>
      <c r="D36" s="20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365" r:id="rId1" display="http://vsolj.cetus-net.org/bulletin.html"/>
    <hyperlink ref="H63358" r:id="rId2" display="https://www.aavso.org/ejaavso"/>
    <hyperlink ref="AP216" r:id="rId3" display="http://cdsbib.u-strasbg.fr/cgi-bin/cdsbib?1990RMxAA..21..381G"/>
    <hyperlink ref="AP213" r:id="rId4" display="http://cdsbib.u-strasbg.fr/cgi-bin/cdsbib?1990RMxAA..21..381G"/>
    <hyperlink ref="AP215" r:id="rId5" display="http://cdsbib.u-strasbg.fr/cgi-bin/cdsbib?1990RMxAA..21..381G"/>
    <hyperlink ref="AP191" r:id="rId6" display="http://cdsbib.u-strasbg.fr/cgi-bin/cdsbib?1990RMxAA..21..381G"/>
    <hyperlink ref="I63365" r:id="rId7" display="http://vsolj.cetus-net.org/bulletin.html"/>
    <hyperlink ref="AQ352" r:id="rId8" display="http://cdsbib.u-strasbg.fr/cgi-bin/cdsbib?1990RMxAA..21..381G"/>
    <hyperlink ref="AQ1996" r:id="rId9" display="http://cdsbib.u-strasbg.fr/cgi-bin/cdsbib?1990RMxAA..21..381G"/>
    <hyperlink ref="AQ353" r:id="rId10" display="http://cdsbib.u-strasbg.fr/cgi-bin/cdsbib?1990RMxAA..21..381G"/>
    <hyperlink ref="H63362" r:id="rId11" display="https://www.aavso.org/ejaavso"/>
    <hyperlink ref="H1203" r:id="rId12" display="http://vsolj.cetus-net.org/bulletin.html"/>
    <hyperlink ref="AP4441" r:id="rId13" display="http://cdsbib.u-strasbg.fr/cgi-bin/cdsbib?1990RMxAA..21..381G"/>
    <hyperlink ref="AP4444" r:id="rId14" display="http://cdsbib.u-strasbg.fr/cgi-bin/cdsbib?1990RMxAA..21..381G"/>
    <hyperlink ref="AP4442" r:id="rId15" display="http://cdsbib.u-strasbg.fr/cgi-bin/cdsbib?1990RMxAA..21..381G"/>
    <hyperlink ref="AP4420" r:id="rId16" display="http://cdsbib.u-strasbg.fr/cgi-bin/cdsbib?1990RMxAA..21..381G"/>
    <hyperlink ref="I1203" r:id="rId17" display="http://vsolj.cetus-net.org/bulletin.html"/>
    <hyperlink ref="AQ4554" r:id="rId18" display="http://cdsbib.u-strasbg.fr/cgi-bin/cdsbib?1990RMxAA..21..381G"/>
    <hyperlink ref="AQ64642" r:id="rId19" display="http://cdsbib.u-strasbg.fr/cgi-bin/cdsbib?1990RMxAA..21..381G"/>
    <hyperlink ref="AQ455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2024-03-02T06:17:05Z</dcterms:modified>
</cp:coreProperties>
</file>