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32E0B40-285A-47A1-94A3-ED81E6B34A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K22" i="1"/>
  <c r="Q22" i="1"/>
  <c r="D9" i="1"/>
  <c r="E21" i="1"/>
  <c r="F21" i="1"/>
  <c r="G21" i="1"/>
  <c r="I21" i="1"/>
  <c r="E9" i="1"/>
  <c r="F16" i="1"/>
  <c r="F17" i="1" s="1"/>
  <c r="C17" i="1"/>
  <c r="Q21" i="1"/>
  <c r="C12" i="1"/>
  <c r="C11" i="1"/>
  <c r="O23" i="1" l="1"/>
  <c r="O21" i="1"/>
  <c r="O22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<sst xmlns="http://schemas.openxmlformats.org/spreadsheetml/2006/main" count="55" uniqueCount="49">
  <si>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</si>
  <si>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</si>
  <si>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</si>
  <si>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</si>
  <si>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</si>
  <si>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</si>
  <si>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</si>
  <si>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</si>
  <si>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</si>
  <si>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</si>
  <si>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</si>
  <si>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</si>
  <si>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</si>
  <si>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</si>
  <si>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</si>
  <si>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</si>
  <si>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</si>
  <si>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</si>
  <si>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</si>
  <si>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</si>
  <si>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</si>
  <si>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</si>
  <si>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</si>
  <si>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</si>
  <si>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</si>
  <si>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</si>
  <si>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</si>
  <si>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</si>
  <si>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</si>
  <si>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</si>
  <si>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</si>
  <si>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</si>
  <si>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</si>
  <si>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</si>
  <si>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</si>
  <si>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</si>
  <si>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</si>
  <si>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</si>
  <si>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</si>
  <si>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</si>
  <si>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</si>
  <si>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</si>
  <si>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</si>
  <si>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V0484 Peg</t>
  </si>
  <si>
    <t>G1147-1237</t>
  </si>
  <si>
    <t>EW</t>
  </si>
  <si>
    <t>V0484 Peg / GSC 1147-1237</t>
  </si>
  <si>
    <t>GCVS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</si>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</sst>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 wrapText="1"/>
    </xf>
    <xf numFmtId="0" fontId="32" fillId="0" borderId="0" xfId="41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V0484 Peg-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9-4301-A3A5-D84C1F13F4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E9-4301-A3A5-D84C1F13F4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E9-4301-A3A5-D84C1F13F4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-5.9258000001136679E-2</c:v>
                </c:pt>
                <c:pt idx="2">
                  <c:v>-9.4842999998945743E-2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E9-4301-A3A5-D84C1F13F4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E9-4301-A3A5-D84C1F13F4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E9-4301-A3A5-D84C1F13F4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E9-4301-A3A5-D84C1F13F4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1.1439438980175645E-3</c:v>
                </c:pt>
                <c:pt idx="1">
                  <c:v>-6.2887464918835873E-2</c:v>
                </c:pt>
                <c:pt idx="2">
                  <c:v>-9.2357478979264107E-2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E9-4301-A3A5-D84C1F13F4F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E9-4301-A3A5-D84C1F13F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47128"/>
        <c:axId val="1"/>
      </c:scatterChart>
      <c:valAx>
        <c:axId val="364947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47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73338A2-D5E4-D18B-6268-013E326F3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46</v>
      </c>
      <c r="F1" s="7" t="s">
        <v>43</v>
      </c>
      <c r="G1" s="3"/>
      <c r="H1" s="8"/>
      <c r="I1" s="9" t="s">
        <v>44</v>
      </c>
      <c r="J1" s="7" t="s">
        <v>43</v>
      </c>
      <c r="K1" s="10">
        <v>21.5929</v>
      </c>
      <c r="L1" s="5">
        <v>14.5817</v>
      </c>
      <c r="M1" s="6">
        <v>54707.648000000001</v>
      </c>
      <c r="N1" s="6">
        <v>0.41237099999999999</v>
      </c>
      <c r="O1" s="4" t="s">
        <v>45</v>
      </c>
      <c r="P1" s="5">
        <v>11.37</v>
      </c>
      <c r="Q1" s="5">
        <v>11.52</v>
      </c>
    </row>
    <row r="2" spans="1:17" s="14" customFormat="1" ht="12.95" customHeight="1" x14ac:dyDescent="0.2">
      <c r="A2" s="14" t="s">
        <v>25</v>
      </c>
      <c r="B2" s="14" t="s">
        <v>45</v>
      </c>
      <c r="C2" s="15"/>
      <c r="D2" s="16"/>
    </row>
    <row r="3" spans="1:17" s="14" customFormat="1" ht="12.95" customHeight="1" thickBot="1" x14ac:dyDescent="0.25"/>
    <row r="4" spans="1:17" s="14" customFormat="1" ht="12.95" customHeight="1" thickTop="1" thickBot="1" x14ac:dyDescent="0.25">
      <c r="A4" s="17" t="s">
        <v>2</v>
      </c>
      <c r="C4" s="18">
        <v>54707.648000000001</v>
      </c>
      <c r="D4" s="19">
        <v>0.41237099999999999</v>
      </c>
    </row>
    <row r="5" spans="1:17" s="14" customFormat="1" ht="12.95" customHeight="1" thickTop="1" x14ac:dyDescent="0.2">
      <c r="A5" s="20" t="s">
        <v>30</v>
      </c>
      <c r="C5" s="21">
        <v>-9.5</v>
      </c>
      <c r="D5" s="14" t="s">
        <v>31</v>
      </c>
    </row>
    <row r="6" spans="1:17" s="14" customFormat="1" ht="12.95" customHeight="1" x14ac:dyDescent="0.2">
      <c r="A6" s="17" t="s">
        <v>3</v>
      </c>
    </row>
    <row r="7" spans="1:17" s="14" customFormat="1" ht="12.95" customHeight="1" x14ac:dyDescent="0.2">
      <c r="A7" s="14" t="s">
        <v>4</v>
      </c>
      <c r="C7" s="22">
        <v>54707.648000000001</v>
      </c>
      <c r="D7" s="23" t="s">
        <v>47</v>
      </c>
    </row>
    <row r="8" spans="1:17" s="14" customFormat="1" ht="12.95" customHeight="1" x14ac:dyDescent="0.2">
      <c r="A8" s="14" t="s">
        <v>5</v>
      </c>
      <c r="C8" s="22">
        <v>0.41237099999999999</v>
      </c>
      <c r="D8" s="23" t="s">
        <v>47</v>
      </c>
    </row>
    <row r="9" spans="1:17" s="14" customFormat="1" ht="12.95" customHeight="1" x14ac:dyDescent="0.2">
      <c r="A9" s="24" t="s">
        <v>34</v>
      </c>
      <c r="C9" s="25">
        <v>21</v>
      </c>
      <c r="D9" s="26" t="str">
        <f>"F"&amp;C9</f>
        <v>F21</v>
      </c>
      <c r="E9" s="27" t="str">
        <f>"G"&amp;C9</f>
        <v>G21</v>
      </c>
    </row>
    <row r="10" spans="1:17" s="14" customFormat="1" ht="12.95" customHeight="1" thickBot="1" x14ac:dyDescent="0.25">
      <c r="C10" s="28" t="s">
        <v>21</v>
      </c>
      <c r="D10" s="28" t="s">
        <v>22</v>
      </c>
    </row>
    <row r="11" spans="1:17" s="14" customFormat="1" ht="12.95" customHeight="1" x14ac:dyDescent="0.2">
      <c r="A11" s="14" t="s">
        <v>17</v>
      </c>
      <c r="C11" s="27">
        <f ca="1">INTERCEPT(INDIRECT($E$9):G992,INDIRECT($D$9):F992)</f>
        <v>1.1439438980175645E-3</v>
      </c>
      <c r="D11" s="16"/>
    </row>
    <row r="12" spans="1:17" s="14" customFormat="1" ht="12.95" customHeight="1" x14ac:dyDescent="0.2">
      <c r="A12" s="14" t="s">
        <v>18</v>
      </c>
      <c r="C12" s="27">
        <f ca="1">SLOPE(INDIRECT($E$9):G992,INDIRECT($D$9):F992)</f>
        <v>-8.1072941019059813E-6</v>
      </c>
      <c r="D12" s="16"/>
    </row>
    <row r="13" spans="1:17" s="14" customFormat="1" ht="12.95" customHeight="1" x14ac:dyDescent="0.2">
      <c r="A13" s="14" t="s">
        <v>20</v>
      </c>
      <c r="C13" s="16" t="s">
        <v>15</v>
      </c>
    </row>
    <row r="14" spans="1:17" s="14" customFormat="1" ht="12.95" customHeight="1" x14ac:dyDescent="0.2"/>
    <row r="15" spans="1:17" s="14" customFormat="1" ht="12.95" customHeight="1" x14ac:dyDescent="0.2">
      <c r="A15" s="29" t="s">
        <v>19</v>
      </c>
      <c r="C15" s="30">
        <f ca="1">(C7+C11)+(C8+C12)*INT(MAX(F21:F3533))</f>
        <v>59463.430385521024</v>
      </c>
      <c r="E15" s="31" t="s">
        <v>36</v>
      </c>
      <c r="F15" s="32">
        <v>1</v>
      </c>
    </row>
    <row r="16" spans="1:17" s="14" customFormat="1" ht="12.95" customHeight="1" x14ac:dyDescent="0.2">
      <c r="A16" s="17" t="s">
        <v>6</v>
      </c>
      <c r="C16" s="33">
        <f ca="1">+C8+C12</f>
        <v>0.4123628927058981</v>
      </c>
      <c r="E16" s="31" t="s">
        <v>32</v>
      </c>
      <c r="F16" s="33">
        <f ca="1">NOW()+15018.5+$C$5/24</f>
        <v>60371.803962152779</v>
      </c>
    </row>
    <row r="17" spans="1:21" s="14" customFormat="1" ht="12.95" customHeight="1" thickBot="1" x14ac:dyDescent="0.25">
      <c r="A17" s="31" t="s">
        <v>29</v>
      </c>
      <c r="C17" s="14">
        <f>COUNT(C21:C2191)</f>
        <v>3</v>
      </c>
      <c r="E17" s="31" t="s">
        <v>37</v>
      </c>
      <c r="F17" s="34">
        <f ca="1">ROUND(2*(F16-$C$7)/$C$8,0)/2+F15</f>
        <v>13736.5</v>
      </c>
    </row>
    <row r="18" spans="1:21" s="14" customFormat="1" ht="12.95" customHeight="1" thickTop="1" thickBot="1" x14ac:dyDescent="0.25">
      <c r="A18" s="17" t="s">
        <v>7</v>
      </c>
      <c r="C18" s="35">
        <f ca="1">+C15</f>
        <v>59463.430385521024</v>
      </c>
      <c r="D18" s="36">
        <f ca="1">+C16</f>
        <v>0.4123628927058981</v>
      </c>
      <c r="E18" s="31" t="s">
        <v>38</v>
      </c>
      <c r="F18" s="27">
        <f ca="1">ROUND(2*(F16-$C$15)/$C$16,0)/2+F15</f>
        <v>2204</v>
      </c>
    </row>
    <row r="19" spans="1:21" s="14" customFormat="1" ht="12.95" customHeight="1" thickTop="1" x14ac:dyDescent="0.2">
      <c r="E19" s="31" t="s">
        <v>33</v>
      </c>
      <c r="F19" s="37">
        <f ca="1">+$C$15+$C$16*F18-15018.5-$C$5/24</f>
        <v>45354.174034378157</v>
      </c>
    </row>
    <row r="20" spans="1:21" s="14" customFormat="1" ht="12.95" customHeight="1" thickBot="1" x14ac:dyDescent="0.25">
      <c r="A20" s="28" t="s">
        <v>8</v>
      </c>
      <c r="B20" s="28" t="s">
        <v>9</v>
      </c>
      <c r="C20" s="28" t="s">
        <v>10</v>
      </c>
      <c r="D20" s="28" t="s">
        <v>14</v>
      </c>
      <c r="E20" s="28" t="s">
        <v>11</v>
      </c>
      <c r="F20" s="28" t="s">
        <v>12</v>
      </c>
      <c r="G20" s="28" t="s">
        <v>13</v>
      </c>
      <c r="H20" s="38" t="s">
        <v>39</v>
      </c>
      <c r="I20" s="38" t="s">
        <v>40</v>
      </c>
      <c r="J20" s="38" t="s">
        <v>41</v>
      </c>
      <c r="K20" s="38" t="s">
        <v>42</v>
      </c>
      <c r="L20" s="38" t="s">
        <v>26</v>
      </c>
      <c r="M20" s="38" t="s">
        <v>27</v>
      </c>
      <c r="N20" s="38" t="s">
        <v>28</v>
      </c>
      <c r="O20" s="38" t="s">
        <v>24</v>
      </c>
      <c r="P20" s="39" t="s">
        <v>23</v>
      </c>
      <c r="Q20" s="28" t="s">
        <v>16</v>
      </c>
      <c r="U20" s="40" t="s">
        <v>35</v>
      </c>
    </row>
    <row r="21" spans="1:21" s="14" customFormat="1" ht="12.95" customHeight="1" x14ac:dyDescent="0.2">
      <c r="A21" s="14" t="s">
        <v>47</v>
      </c>
      <c r="C21" s="41">
        <v>54707.648000000001</v>
      </c>
      <c r="D21" s="41" t="s">
        <v>15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1.1439438980175645E-3</v>
      </c>
      <c r="Q21" s="42">
        <f>+C21-15018.5</f>
        <v>39689.148000000001</v>
      </c>
    </row>
    <row r="22" spans="1:21" s="14" customFormat="1" ht="12.95" customHeight="1" x14ac:dyDescent="0.2">
      <c r="A22" s="43" t="s">
        <v>0</v>
      </c>
      <c r="B22" s="44" t="s">
        <v>1</v>
      </c>
      <c r="C22" s="45">
        <v>57964.494899999998</v>
      </c>
      <c r="D22" s="45">
        <v>3.8999999999999998E-3</v>
      </c>
      <c r="E22" s="14">
        <f>+(C22-C$7)/C$8</f>
        <v>7897.8562993032901</v>
      </c>
      <c r="F22" s="14">
        <f>ROUND(2*E22,0)/2</f>
        <v>7898</v>
      </c>
      <c r="G22" s="14">
        <f>+C22-(C$7+F22*C$8)</f>
        <v>-5.9258000001136679E-2</v>
      </c>
      <c r="K22" s="14">
        <f>+G22</f>
        <v>-5.9258000001136679E-2</v>
      </c>
      <c r="O22" s="14">
        <f ca="1">+C$11+C$12*$F22</f>
        <v>-6.2887464918835873E-2</v>
      </c>
      <c r="Q22" s="42">
        <f>+C22-15018.5</f>
        <v>42945.994899999998</v>
      </c>
    </row>
    <row r="23" spans="1:21" s="14" customFormat="1" ht="12.95" customHeight="1" x14ac:dyDescent="0.2">
      <c r="A23" s="11" t="s">
        <v>48</v>
      </c>
      <c r="B23" s="12" t="s">
        <v>1</v>
      </c>
      <c r="C23" s="13">
        <v>59463.427900000002</v>
      </c>
      <c r="D23" s="11">
        <v>5.4999999999999997E-3</v>
      </c>
      <c r="E23" s="14">
        <f>+(C23-C$7)/C$8</f>
        <v>11532.770005650256</v>
      </c>
      <c r="F23" s="14">
        <f>ROUND(2*E23,0)/2</f>
        <v>11533</v>
      </c>
      <c r="G23" s="14">
        <f>+C23-(C$7+F23*C$8)</f>
        <v>-9.4842999998945743E-2</v>
      </c>
      <c r="K23" s="14">
        <f>+G23</f>
        <v>-9.4842999998945743E-2</v>
      </c>
      <c r="O23" s="14">
        <f ca="1">+C$11+C$12*$F23</f>
        <v>-9.2357478979264107E-2</v>
      </c>
      <c r="Q23" s="42">
        <f>+C23-15018.5</f>
        <v>44444.927900000002</v>
      </c>
    </row>
    <row r="24" spans="1:21" s="14" customFormat="1" ht="12.95" customHeight="1" x14ac:dyDescent="0.2">
      <c r="C24" s="41"/>
      <c r="D24" s="41"/>
      <c r="Q24" s="42"/>
    </row>
    <row r="25" spans="1:21" s="14" customFormat="1" ht="12.95" customHeight="1" x14ac:dyDescent="0.2">
      <c r="C25" s="41"/>
      <c r="D25" s="41"/>
      <c r="Q25" s="42"/>
    </row>
    <row r="26" spans="1:21" s="14" customFormat="1" ht="12.95" customHeight="1" x14ac:dyDescent="0.2">
      <c r="C26" s="41"/>
      <c r="D26" s="41"/>
      <c r="Q26" s="42"/>
    </row>
    <row r="27" spans="1:21" s="14" customFormat="1" ht="12.95" customHeight="1" x14ac:dyDescent="0.2">
      <c r="C27" s="41"/>
      <c r="D27" s="41"/>
      <c r="Q27" s="42"/>
    </row>
    <row r="28" spans="1:21" s="14" customFormat="1" ht="12.95" customHeight="1" x14ac:dyDescent="0.2">
      <c r="C28" s="41"/>
      <c r="D28" s="41"/>
      <c r="Q28" s="42"/>
    </row>
    <row r="29" spans="1:21" s="14" customFormat="1" ht="12.95" customHeight="1" x14ac:dyDescent="0.2">
      <c r="C29" s="41"/>
      <c r="D29" s="41"/>
      <c r="Q29" s="42"/>
    </row>
    <row r="30" spans="1:21" s="14" customFormat="1" ht="12.95" customHeight="1" x14ac:dyDescent="0.2">
      <c r="C30" s="41"/>
      <c r="D30" s="41"/>
      <c r="Q30" s="42"/>
    </row>
    <row r="31" spans="1:21" s="14" customFormat="1" ht="12.95" customHeight="1" x14ac:dyDescent="0.2">
      <c r="C31" s="41"/>
      <c r="D31" s="41"/>
      <c r="Q31" s="42"/>
    </row>
    <row r="32" spans="1:21" s="14" customFormat="1" ht="12.95" customHeight="1" x14ac:dyDescent="0.2">
      <c r="C32" s="41"/>
      <c r="D32" s="41"/>
      <c r="Q32" s="42"/>
    </row>
    <row r="33" spans="3:17" s="14" customFormat="1" ht="12.95" customHeight="1" x14ac:dyDescent="0.2">
      <c r="C33" s="41"/>
      <c r="D33" s="41"/>
      <c r="Q33" s="42"/>
    </row>
    <row r="34" spans="3:17" s="14" customFormat="1" ht="12.95" customHeight="1" x14ac:dyDescent="0.2">
      <c r="C34" s="41"/>
      <c r="D34" s="41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H63356" r:id="rId1" display="http://vsolj.cetus-net.org/bulletin.html" xr:uid="{00000000-0004-0000-0000-000000000000}"/>
    <hyperlink ref="H63349" r:id="rId2" display="https://www.aavso.org/ejaavso" xr:uid="{00000000-0004-0000-0000-000001000000}"/>
    <hyperlink ref="AP207" r:id="rId3" display="http://cdsbib.u-strasbg.fr/cgi-bin/cdsbib?1990RMxAA..21..381G" xr:uid="{00000000-0004-0000-0000-000002000000}"/>
    <hyperlink ref="AP204" r:id="rId4" display="http://cdsbib.u-strasbg.fr/cgi-bin/cdsbib?1990RMxAA..21..381G" xr:uid="{00000000-0004-0000-0000-000003000000}"/>
    <hyperlink ref="AP206" r:id="rId5" display="http://cdsbib.u-strasbg.fr/cgi-bin/cdsbib?1990RMxAA..21..381G" xr:uid="{00000000-0004-0000-0000-000004000000}"/>
    <hyperlink ref="AP182" r:id="rId6" display="http://cdsbib.u-strasbg.fr/cgi-bin/cdsbib?1990RMxAA..21..381G" xr:uid="{00000000-0004-0000-0000-000005000000}"/>
    <hyperlink ref="I63356" r:id="rId7" display="http://vsolj.cetus-net.org/bulletin.html" xr:uid="{00000000-0004-0000-0000-000006000000}"/>
    <hyperlink ref="AQ343" r:id="rId8" display="http://cdsbib.u-strasbg.fr/cgi-bin/cdsbib?1990RMxAA..21..381G" xr:uid="{00000000-0004-0000-0000-000007000000}"/>
    <hyperlink ref="AQ1987" r:id="rId9" display="http://cdsbib.u-strasbg.fr/cgi-bin/cdsbib?1990RMxAA..21..381G" xr:uid="{00000000-0004-0000-0000-000008000000}"/>
    <hyperlink ref="AQ344" r:id="rId10" display="http://cdsbib.u-strasbg.fr/cgi-bin/cdsbib?1990RMxAA..21..381G" xr:uid="{00000000-0004-0000-0000-000009000000}"/>
    <hyperlink ref="H63353" r:id="rId11" display="https://www.aavso.org/ejaavso" xr:uid="{00000000-0004-0000-0000-00000A000000}"/>
    <hyperlink ref="H1194" r:id="rId12" display="http://vsolj.cetus-net.org/bulletin.html" xr:uid="{00000000-0004-0000-0000-00000B000000}"/>
    <hyperlink ref="AP4432" r:id="rId13" display="http://cdsbib.u-strasbg.fr/cgi-bin/cdsbib?1990RMxAA..21..381G" xr:uid="{00000000-0004-0000-0000-00000C000000}"/>
    <hyperlink ref="AP4435" r:id="rId14" display="http://cdsbib.u-strasbg.fr/cgi-bin/cdsbib?1990RMxAA..21..381G" xr:uid="{00000000-0004-0000-0000-00000D000000}"/>
    <hyperlink ref="AP4433" r:id="rId15" display="http://cdsbib.u-strasbg.fr/cgi-bin/cdsbib?1990RMxAA..21..381G" xr:uid="{00000000-0004-0000-0000-00000E000000}"/>
    <hyperlink ref="AP4411" r:id="rId16" display="http://cdsbib.u-strasbg.fr/cgi-bin/cdsbib?1990RMxAA..21..381G" xr:uid="{00000000-0004-0000-0000-00000F000000}"/>
    <hyperlink ref="I1194" r:id="rId17" display="http://vsolj.cetus-net.org/bulletin.html" xr:uid="{00000000-0004-0000-0000-000010000000}"/>
    <hyperlink ref="AQ4545" r:id="rId18" display="http://cdsbib.u-strasbg.fr/cgi-bin/cdsbib?1990RMxAA..21..381G" xr:uid="{00000000-0004-0000-0000-000011000000}"/>
    <hyperlink ref="AQ64633" r:id="rId19" display="http://cdsbib.u-strasbg.fr/cgi-bin/cdsbib?1990RMxAA..21..381G" xr:uid="{00000000-0004-0000-0000-000012000000}"/>
    <hyperlink ref="AQ454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2024-03-02T06:17:42Z</dcterms:modified>
</cp:coreProperties>
</file>