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0B0AAB0-C363-47E3-90A4-99CCF7BBF14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I23" i="1"/>
  <c r="D9" i="1"/>
  <c r="C9" i="1"/>
  <c r="Q23" i="1"/>
  <c r="E22" i="1"/>
  <c r="F22" i="1"/>
  <c r="G22" i="1"/>
  <c r="I22" i="1"/>
  <c r="Q22" i="1"/>
  <c r="E21" i="1"/>
  <c r="F21" i="1"/>
  <c r="G21" i="1"/>
  <c r="H21" i="1"/>
  <c r="F16" i="1"/>
  <c r="C17" i="1"/>
  <c r="Q21" i="1"/>
  <c r="C11" i="1"/>
  <c r="C12" i="1"/>
  <c r="C16" i="1" l="1"/>
  <c r="D18" i="1" s="1"/>
  <c r="O21" i="1"/>
  <c r="O23" i="1"/>
  <c r="C15" i="1"/>
  <c r="F18" i="1" s="1"/>
  <c r="O22" i="1"/>
  <c r="F17" i="1"/>
  <c r="C18" i="1" l="1"/>
  <c r="F19" i="1"/>
</calcChain>
</file>

<file path=xl/sharedStrings.xml><?xml version="1.0" encoding="utf-8"?>
<sst xmlns="http://schemas.openxmlformats.org/spreadsheetml/2006/main" count="53" uniqueCount="49">
  <si>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</si>
  <si>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</si>
  <si>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</si>
  <si>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</si>
  <si>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</si>
  <si>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</si>
  <si>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</si>
  <si>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</si>
  <si>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</si>
  <si>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</si>
  <si>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</si>
  <si>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</si>
  <si>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</si>
  <si>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</si>
  <si>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</si>
  <si>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</si>
  <si>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</si>
  <si>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</si>
  <si>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</si>
  <si>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</si>
  <si>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</si>
  <si>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</si>
  <si>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</si>
  <si>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</si>
  <si>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</si>
  <si>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</si>
  <si>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</si>
  <si>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</si>
  <si>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</si>
  <si>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</si>
  <si>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</si>
  <si>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</si>
  <si>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</si>
  <si>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</si>
  <si>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</si>
  <si>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</si>
  <si>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</si>
  <si>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</si>
  <si>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</si>
  <si>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</si>
  <si>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Peg</t>
  </si>
  <si>
    <t>EW</t>
  </si>
  <si>
    <t>IBVS 5674</t>
  </si>
  <si>
    <t>IBVS 6050</t>
  </si>
  <si>
    <t>V0489 Peg / GSC 1684-0522</t>
  </si>
  <si>
    <t>not avail.</t>
  </si>
  <si>
    <t>IBVS 6157</t>
  </si>
  <si>
    <t>CCD</t>
  </si>
  <si>
    <t>Nelosn pers 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</si>
</sst>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15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5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V0489 Peg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6468.5</c:v>
                </c:pt>
                <c:pt idx="2">
                  <c:v>8036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B7-46B1-A56B-2494482F1C3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6468.5</c:v>
                </c:pt>
                <c:pt idx="2">
                  <c:v>8036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-1.6998926694213878E-2</c:v>
                </c:pt>
                <c:pt idx="2">
                  <c:v>-1.4196000003721565E-2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BB7-46B1-A56B-2494482F1C3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6468.5</c:v>
                </c:pt>
                <c:pt idx="2">
                  <c:v>8036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BB7-46B1-A56B-2494482F1C3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6468.5</c:v>
                </c:pt>
                <c:pt idx="2">
                  <c:v>8036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BB7-46B1-A56B-2494482F1C3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6468.5</c:v>
                </c:pt>
                <c:pt idx="2">
                  <c:v>8036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BB7-46B1-A56B-2494482F1C3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6468.5</c:v>
                </c:pt>
                <c:pt idx="2">
                  <c:v>8036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BB7-46B1-A56B-2494482F1C3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6468.5</c:v>
                </c:pt>
                <c:pt idx="2">
                  <c:v>8036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BB7-46B1-A56B-2494482F1C3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6468.5</c:v>
                </c:pt>
                <c:pt idx="2">
                  <c:v>8036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-6.446539240029716E-4</c:v>
                </c:pt>
                <c:pt idx="1">
                  <c:v>-1.3694021473615557E-2</c:v>
                </c:pt>
                <c:pt idx="2">
                  <c:v>-1.6856251300316913E-2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BB7-46B1-A56B-2494482F1C3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6468.5</c:v>
                </c:pt>
                <c:pt idx="2">
                  <c:v>8036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BB7-46B1-A56B-2494482F1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1173376"/>
        <c:axId val="1"/>
      </c:scatterChart>
      <c:valAx>
        <c:axId val="5311733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11733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97937099967764"/>
          <c:w val="0.75037593984962392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9BEA8DD-9A45-28F0-1812-DD53787D6C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44</v>
      </c>
    </row>
    <row r="2" spans="1:6" ht="12.95" customHeight="1" x14ac:dyDescent="0.2">
      <c r="A2" t="s">
        <v>24</v>
      </c>
      <c r="B2" t="s">
        <v>41</v>
      </c>
      <c r="C2" s="3"/>
      <c r="D2" t="s">
        <v>40</v>
      </c>
    </row>
    <row r="3" spans="1:6" ht="12.95" customHeight="1" thickBot="1" x14ac:dyDescent="0.25"/>
    <row r="4" spans="1:6" ht="12.95" customHeight="1" thickTop="1" thickBot="1" x14ac:dyDescent="0.25">
      <c r="A4" s="5" t="s">
        <v>0</v>
      </c>
      <c r="C4" s="8" t="s">
        <v>45</v>
      </c>
      <c r="D4" s="9" t="s">
        <v>45</v>
      </c>
    </row>
    <row r="5" spans="1:6" ht="12.95" customHeight="1" thickTop="1" x14ac:dyDescent="0.2">
      <c r="A5" s="11" t="s">
        <v>31</v>
      </c>
      <c r="B5" s="12"/>
      <c r="C5" s="13">
        <v>-9.5</v>
      </c>
      <c r="D5" s="12" t="s">
        <v>32</v>
      </c>
    </row>
    <row r="6" spans="1:6" ht="12.95" customHeight="1" x14ac:dyDescent="0.2">
      <c r="A6" s="5" t="s">
        <v>1</v>
      </c>
    </row>
    <row r="7" spans="1:6" ht="12.95" customHeight="1" x14ac:dyDescent="0.2">
      <c r="A7" t="s">
        <v>2</v>
      </c>
      <c r="C7" s="34">
        <v>53521.877</v>
      </c>
      <c r="D7" s="30" t="s">
        <v>42</v>
      </c>
    </row>
    <row r="8" spans="1:6" ht="12.95" customHeight="1" x14ac:dyDescent="0.2">
      <c r="A8" t="s">
        <v>3</v>
      </c>
      <c r="C8" s="34">
        <v>0.415211</v>
      </c>
      <c r="D8" s="30" t="s">
        <v>42</v>
      </c>
    </row>
    <row r="9" spans="1:6" ht="12.95" customHeight="1" x14ac:dyDescent="0.2">
      <c r="A9" s="26" t="s">
        <v>35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2.95" customHeight="1" thickBot="1" x14ac:dyDescent="0.25">
      <c r="A10" s="12"/>
      <c r="B10" s="12"/>
      <c r="C10" s="4" t="s">
        <v>20</v>
      </c>
      <c r="D10" s="4" t="s">
        <v>21</v>
      </c>
      <c r="E10" s="12"/>
    </row>
    <row r="11" spans="1:6" ht="12.95" customHeight="1" x14ac:dyDescent="0.2">
      <c r="A11" s="12" t="s">
        <v>15</v>
      </c>
      <c r="B11" s="12"/>
      <c r="C11" s="23">
        <f ca="1">INTERCEPT(INDIRECT($D$9):G992,INDIRECT($C$9):F992)</f>
        <v>-6.446539240029716E-4</v>
      </c>
      <c r="D11" s="3"/>
      <c r="E11" s="12"/>
    </row>
    <row r="12" spans="1:6" ht="12.95" customHeight="1" x14ac:dyDescent="0.2">
      <c r="A12" s="12" t="s">
        <v>16</v>
      </c>
      <c r="B12" s="12"/>
      <c r="C12" s="23">
        <f ca="1">SLOPE(INDIRECT($D$9):G992,INDIRECT($C$9):F992)</f>
        <v>-2.0173715002879471E-6</v>
      </c>
      <c r="D12" s="3"/>
      <c r="E12" s="12"/>
    </row>
    <row r="13" spans="1:6" ht="12.95" customHeight="1" x14ac:dyDescent="0.2">
      <c r="A13" s="12" t="s">
        <v>19</v>
      </c>
      <c r="B13" s="12"/>
      <c r="C13" s="3" t="s">
        <v>13</v>
      </c>
    </row>
    <row r="14" spans="1:6" ht="12.95" customHeight="1" x14ac:dyDescent="0.2">
      <c r="A14" s="12"/>
      <c r="B14" s="12"/>
      <c r="C14" s="12"/>
    </row>
    <row r="15" spans="1:6" ht="12.95" customHeight="1" x14ac:dyDescent="0.2">
      <c r="A15" s="14" t="s">
        <v>17</v>
      </c>
      <c r="B15" s="12"/>
      <c r="C15" s="15">
        <f ca="1">(C7+C11)+(C8+C12)*INT(MAX(F21:F3533))</f>
        <v>56858.495739748694</v>
      </c>
      <c r="E15" s="16" t="s">
        <v>37</v>
      </c>
      <c r="F15" s="13">
        <v>1</v>
      </c>
    </row>
    <row r="16" spans="1:6" ht="12.95" customHeight="1" x14ac:dyDescent="0.2">
      <c r="A16" s="18" t="s">
        <v>4</v>
      </c>
      <c r="B16" s="12"/>
      <c r="C16" s="19">
        <f ca="1">+C8+C12</f>
        <v>0.4152089826284997</v>
      </c>
      <c r="E16" s="16" t="s">
        <v>33</v>
      </c>
      <c r="F16" s="17">
        <f ca="1">NOW()+15018.5+$C$5/24</f>
        <v>60371.804866435181</v>
      </c>
    </row>
    <row r="17" spans="1:24" ht="12.95" customHeight="1" thickBot="1" x14ac:dyDescent="0.25">
      <c r="A17" s="16" t="s">
        <v>30</v>
      </c>
      <c r="B17" s="12"/>
      <c r="C17" s="12">
        <f>COUNT(C21:C2191)</f>
        <v>3</v>
      </c>
      <c r="E17" s="16" t="s">
        <v>38</v>
      </c>
      <c r="F17" s="17">
        <f ca="1">ROUND(2*(F16-$C$7)/$C$8,0)/2+F15</f>
        <v>16498.5</v>
      </c>
    </row>
    <row r="18" spans="1:24" ht="12.95" customHeight="1" thickTop="1" thickBot="1" x14ac:dyDescent="0.25">
      <c r="A18" s="18" t="s">
        <v>5</v>
      </c>
      <c r="B18" s="12"/>
      <c r="C18" s="21">
        <f ca="1">+C15</f>
        <v>56858.495739748694</v>
      </c>
      <c r="D18" s="22">
        <f ca="1">+C16</f>
        <v>0.4152089826284997</v>
      </c>
      <c r="E18" s="16" t="s">
        <v>39</v>
      </c>
      <c r="F18" s="25">
        <f ca="1">ROUND(2*(F16-$C$15)/$C$16,0)/2+F15</f>
        <v>8462.5</v>
      </c>
    </row>
    <row r="19" spans="1:24" ht="12.95" customHeight="1" thickTop="1" x14ac:dyDescent="0.2">
      <c r="E19" s="16" t="s">
        <v>34</v>
      </c>
      <c r="F19" s="20">
        <f ca="1">+$C$15+$C$16*F18-15018.5-$C$5/24</f>
        <v>45354.097588575707</v>
      </c>
    </row>
    <row r="20" spans="1:24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47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8" t="s">
        <v>36</v>
      </c>
    </row>
    <row r="21" spans="1:24" ht="12.95" customHeight="1" x14ac:dyDescent="0.2">
      <c r="A21" s="29" t="s">
        <v>42</v>
      </c>
      <c r="C21" s="10">
        <v>53521.877</v>
      </c>
      <c r="D21" s="10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-6.446539240029716E-4</v>
      </c>
      <c r="Q21" s="2">
        <f>+C21-15018.5</f>
        <v>38503.377</v>
      </c>
    </row>
    <row r="22" spans="1:24" ht="12.95" customHeight="1" x14ac:dyDescent="0.2">
      <c r="A22" s="5" t="s">
        <v>43</v>
      </c>
      <c r="C22" s="10">
        <v>56207.652354573307</v>
      </c>
      <c r="D22" s="10">
        <v>2.9999999999999997E-4</v>
      </c>
      <c r="E22">
        <f>+(C22-C$7)/C$8</f>
        <v>6468.4590595463669</v>
      </c>
      <c r="F22">
        <f>ROUND(2*E22,0)/2</f>
        <v>6468.5</v>
      </c>
      <c r="G22">
        <f>+C22-(C$7+F22*C$8)</f>
        <v>-1.6998926694213878E-2</v>
      </c>
      <c r="I22">
        <f>+G22</f>
        <v>-1.6998926694213878E-2</v>
      </c>
      <c r="O22">
        <f ca="1">+C$11+C$12*$F22</f>
        <v>-1.3694021473615557E-2</v>
      </c>
      <c r="Q22" s="2">
        <f>+C22-15018.5</f>
        <v>41189.152354573307</v>
      </c>
      <c r="X22" s="33" t="s">
        <v>48</v>
      </c>
    </row>
    <row r="23" spans="1:24" ht="12.95" customHeight="1" x14ac:dyDescent="0.2">
      <c r="A23" s="31" t="s">
        <v>46</v>
      </c>
      <c r="B23" s="32"/>
      <c r="C23" s="31">
        <v>56858.498399999997</v>
      </c>
      <c r="D23" s="31">
        <v>8.0000000000000004E-4</v>
      </c>
      <c r="E23">
        <f>+(C23-C$7)/C$8</f>
        <v>8035.9658101543464</v>
      </c>
      <c r="F23">
        <f>ROUND(2*E23,0)/2</f>
        <v>8036</v>
      </c>
      <c r="G23">
        <f>+C23-(C$7+F23*C$8)</f>
        <v>-1.4196000003721565E-2</v>
      </c>
      <c r="I23">
        <f>+G23</f>
        <v>-1.4196000003721565E-2</v>
      </c>
      <c r="O23">
        <f ca="1">+C$11+C$12*$F23</f>
        <v>-1.6856251300316913E-2</v>
      </c>
      <c r="Q23" s="2">
        <f>+C23-15018.5</f>
        <v>41839.998399999997</v>
      </c>
    </row>
    <row r="24" spans="1:24" ht="12.95" customHeight="1" x14ac:dyDescent="0.2">
      <c r="C24" s="10"/>
      <c r="D24" s="10"/>
      <c r="Q24" s="2"/>
    </row>
    <row r="25" spans="1:24" ht="12.95" customHeight="1" x14ac:dyDescent="0.2">
      <c r="C25" s="10"/>
      <c r="D25" s="10"/>
      <c r="Q25" s="2"/>
    </row>
    <row r="26" spans="1:24" ht="12.95" customHeight="1" x14ac:dyDescent="0.2">
      <c r="C26" s="10"/>
      <c r="D26" s="10"/>
      <c r="Q26" s="2"/>
    </row>
    <row r="27" spans="1:24" ht="12.95" customHeight="1" x14ac:dyDescent="0.2">
      <c r="C27" s="10"/>
      <c r="D27" s="10"/>
      <c r="Q27" s="2"/>
    </row>
    <row r="28" spans="1:24" ht="12.95" customHeight="1" x14ac:dyDescent="0.2">
      <c r="C28" s="10"/>
      <c r="D28" s="10"/>
      <c r="Q28" s="2"/>
    </row>
    <row r="29" spans="1:24" ht="12.95" customHeight="1" x14ac:dyDescent="0.2">
      <c r="C29" s="10"/>
      <c r="D29" s="10"/>
      <c r="Q29" s="2"/>
    </row>
    <row r="30" spans="1:24" ht="12.95" customHeight="1" x14ac:dyDescent="0.2">
      <c r="C30" s="10"/>
      <c r="D30" s="10"/>
      <c r="Q30" s="2"/>
    </row>
    <row r="31" spans="1:24" ht="12.95" customHeight="1" x14ac:dyDescent="0.2">
      <c r="C31" s="10"/>
      <c r="D31" s="10"/>
      <c r="Q31" s="2"/>
    </row>
    <row r="32" spans="1:24" ht="12.95" customHeight="1" x14ac:dyDescent="0.2">
      <c r="C32" s="10"/>
      <c r="D32" s="10"/>
      <c r="Q32" s="2"/>
    </row>
    <row r="33" spans="3:17" ht="12.95" customHeight="1" x14ac:dyDescent="0.2">
      <c r="C33" s="10"/>
      <c r="D33" s="10"/>
      <c r="Q33" s="2"/>
    </row>
    <row r="34" spans="3:17" ht="12.95" customHeight="1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2024-03-02T06:19:00Z</dcterms:modified>
</cp:coreProperties>
</file>