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157FB2F-4E81-4F9D-874E-533354FDA914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<sst xmlns="http://schemas.openxmlformats.org/spreadsheetml/2006/main" count="60" uniqueCount="54">
  <si>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</si>
  <si>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</si>
  <si>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</si>
  <si>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</si>
  <si>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</si>
  <si>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</si>
  <si>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</si>
  <si>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</si>
  <si>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</si>
  <si>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</si>
  <si>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</si>
  <si>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</si>
  <si>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</si>
  <si>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</si>
  <si>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</si>
  <si>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</si>
  <si>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</si>
  <si>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</si>
  <si>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</si>
  <si>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</si>
  <si>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</si>
  <si>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</si>
  <si>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</si>
  <si>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</si>
  <si>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</si>
  <si>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</si>
  <si>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</si>
  <si>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</si>
  <si>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</si>
  <si>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</si>
  <si>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</si>
  <si>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</si>
  <si>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</si>
  <si>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</si>
  <si>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</si>
  <si>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</si>
  <si>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</si>
  <si>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</si>
  <si>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</si>
  <si>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</si>
  <si>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</si>
  <si>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</si>
  <si>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</si>
  <si>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</si>
  <si>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</si>
  <si>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</si>
  <si>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V0507 Peg</t>
  </si>
  <si>
    <t>VSX</t>
  </si>
  <si>
    <t>13.08-13.36</t>
  </si>
  <si>
    <t>Mag CV</t>
  </si>
  <si>
    <t>BAV102 Feb 2025</t>
  </si>
  <si>
    <t>I</t>
  </si>
  <si>
    <t>II</t>
  </si>
  <si>
    <t>VSX : Detail for V0507 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</si>
</sst>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166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V0507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6.8079999982728623E-3</c:v>
                </c:pt>
                <c:pt idx="2">
                  <c:v>9.2550000044866465E-3</c:v>
                </c:pt>
                <c:pt idx="3">
                  <c:v>8.1859999991138466E-3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-3.2619575191222133E-7</c:v>
                </c:pt>
                <c:pt idx="1">
                  <c:v>8.0733304063688796E-3</c:v>
                </c:pt>
                <c:pt idx="2">
                  <c:v>8.073498034817557E-3</c:v>
                </c:pt>
                <c:pt idx="3">
                  <c:v>8.1024977564388284E-3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24082</c:v>
                      </c:pt>
                      <c:pt idx="2">
                        <c:v>24082.5</c:v>
                      </c:pt>
                      <c:pt idx="3">
                        <c:v>24169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V0507 Peg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6.8079999982728623E-3</c:v>
                </c:pt>
                <c:pt idx="2">
                  <c:v>9.2550000044866465E-3</c:v>
                </c:pt>
                <c:pt idx="3">
                  <c:v>8.1859999991138466E-3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3.3E-3</c:v>
                  </c:pt>
                  <c:pt idx="3">
                    <c:v>1.5E-3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-3.2619575191222133E-7</c:v>
                </c:pt>
                <c:pt idx="1">
                  <c:v>8.0733304063688796E-3</c:v>
                </c:pt>
                <c:pt idx="2">
                  <c:v>8.073498034817557E-3</c:v>
                </c:pt>
                <c:pt idx="3">
                  <c:v>8.1024977564388284E-3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24082</c:v>
                </c:pt>
                <c:pt idx="2">
                  <c:v>24082.5</c:v>
                </c:pt>
                <c:pt idx="3">
                  <c:v>24169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0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5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49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54229.962299999999</v>
      </c>
      <c r="D7" s="13" t="s">
        <v>47</v>
      </c>
    </row>
    <row r="8" spans="1:15" ht="12.95" customHeight="1" x14ac:dyDescent="0.2">
      <c r="A8" s="20" t="s">
        <v>3</v>
      </c>
      <c r="C8" s="28">
        <v>0.26510600000000001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-3.2619575191222133E-7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3.3525689735573427E-7</v>
      </c>
      <c r="D12" s="21"/>
      <c r="E12" s="35" t="s">
        <v>49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60838.761826851849</v>
      </c>
    </row>
    <row r="15" spans="1:15" ht="12.95" customHeight="1" x14ac:dyDescent="0.2">
      <c r="A15" s="17" t="s">
        <v>17</v>
      </c>
      <c r="C15" s="18">
        <f ca="1">(C7+C11)+(C8+C12)*INT(MAX(F21:F3533))</f>
        <v>60637.317316497756</v>
      </c>
      <c r="E15" s="37" t="s">
        <v>33</v>
      </c>
      <c r="F15" s="39">
        <f ca="1">ROUND(2*(F14-$C$7)/$C$8,0)/2+F13</f>
        <v>24930</v>
      </c>
    </row>
    <row r="16" spans="1:15" ht="12.95" customHeight="1" x14ac:dyDescent="0.2">
      <c r="A16" s="17" t="s">
        <v>4</v>
      </c>
      <c r="C16" s="18">
        <f ca="1">+C8+C12</f>
        <v>0.26510633525689736</v>
      </c>
      <c r="E16" s="37" t="s">
        <v>34</v>
      </c>
      <c r="F16" s="39">
        <f ca="1">ROUND(2*(F14-$C$15)/$C$16,0)/2+F13</f>
        <v>761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45820.959070961588</v>
      </c>
    </row>
    <row r="18" spans="1:21" ht="12.95" customHeight="1" thickTop="1" thickBot="1" x14ac:dyDescent="0.25">
      <c r="A18" s="17" t="s">
        <v>5</v>
      </c>
      <c r="C18" s="24">
        <f ca="1">+C15</f>
        <v>60637.317316497756</v>
      </c>
      <c r="D18" s="25">
        <f ca="1">+C16</f>
        <v>0.26510633525689736</v>
      </c>
      <c r="E18" s="42" t="s">
        <v>44</v>
      </c>
      <c r="F18" s="41">
        <f ca="1">+($C$15+$C$16*$F$16)-($C$16/2)-15018.5-$C$5/24</f>
        <v>45820.826517793961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54229.962299999999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-3.2619575191222133E-7</v>
      </c>
      <c r="Q21" s="26">
        <f>+C21-15018.5</f>
        <v>39211.462299999999</v>
      </c>
    </row>
    <row r="22" spans="1:21" ht="12.95" customHeight="1" x14ac:dyDescent="0.2">
      <c r="A22" s="47" t="s">
        <v>50</v>
      </c>
      <c r="B22" s="45" t="s">
        <v>51</v>
      </c>
      <c r="C22" s="48">
        <v>60614.251799999998</v>
      </c>
      <c r="D22" s="46">
        <v>6.0000000000000001E-3</v>
      </c>
      <c r="E22" s="20">
        <f t="shared" ref="E22:E24" si="0">+(C22-C$7)/C$8</f>
        <v>24082.025680293915</v>
      </c>
      <c r="F22" s="20">
        <f t="shared" ref="F22:F24" si="1">ROUND(2*E22,0)/2</f>
        <v>24082</v>
      </c>
      <c r="G22" s="20">
        <f t="shared" ref="G22:G24" si="2">+C22-(C$7+F22*C$8)</f>
        <v>6.8079999982728623E-3</v>
      </c>
      <c r="K22" s="20">
        <f t="shared" ref="K22:K24" si="3">+G22</f>
        <v>6.8079999982728623E-3</v>
      </c>
      <c r="O22" s="20">
        <f t="shared" ref="O22:O24" ca="1" si="4">+C$11+C$12*$F22</f>
        <v>8.0733304063688796E-3</v>
      </c>
      <c r="Q22" s="26">
        <f t="shared" ref="Q22:Q24" si="5">+C22-15018.5</f>
        <v>45595.751799999998</v>
      </c>
    </row>
    <row r="23" spans="1:21" ht="12.95" customHeight="1" x14ac:dyDescent="0.2">
      <c r="A23" s="47" t="s">
        <v>50</v>
      </c>
      <c r="B23" s="45" t="s">
        <v>52</v>
      </c>
      <c r="C23" s="48">
        <v>60614.3868</v>
      </c>
      <c r="D23" s="46">
        <v>3.3E-3</v>
      </c>
      <c r="E23" s="20">
        <f t="shared" si="0"/>
        <v>24082.534910564078</v>
      </c>
      <c r="F23" s="20">
        <f t="shared" si="1"/>
        <v>24082.5</v>
      </c>
      <c r="G23" s="20">
        <f t="shared" si="2"/>
        <v>9.2550000044866465E-3</v>
      </c>
      <c r="K23" s="20">
        <f t="shared" si="3"/>
        <v>9.2550000044866465E-3</v>
      </c>
      <c r="O23" s="20">
        <f t="shared" ca="1" si="4"/>
        <v>8.073498034817557E-3</v>
      </c>
      <c r="Q23" s="26">
        <f t="shared" si="5"/>
        <v>45595.8868</v>
      </c>
    </row>
    <row r="24" spans="1:21" ht="12.95" customHeight="1" x14ac:dyDescent="0.2">
      <c r="A24" s="47" t="s">
        <v>50</v>
      </c>
      <c r="B24" s="45" t="s">
        <v>51</v>
      </c>
      <c r="C24" s="48">
        <v>60637.3174</v>
      </c>
      <c r="D24" s="46">
        <v>1.5E-3</v>
      </c>
      <c r="E24" s="20">
        <f t="shared" si="0"/>
        <v>24169.030878214755</v>
      </c>
      <c r="F24" s="20">
        <f t="shared" si="1"/>
        <v>24169</v>
      </c>
      <c r="G24" s="20">
        <f t="shared" si="2"/>
        <v>8.1859999991138466E-3</v>
      </c>
      <c r="K24" s="20">
        <f t="shared" si="3"/>
        <v>8.1859999991138466E-3</v>
      </c>
      <c r="O24" s="20">
        <f t="shared" ca="1" si="4"/>
        <v>8.1024977564388284E-3</v>
      </c>
      <c r="Q24" s="26">
        <f t="shared" si="5"/>
        <v>45618.8174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50225" xr:uid="{495A0132-684F-4800-82D4-6D6B3E48E674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2025-06-12T06:17:01Z</dcterms:modified>
</cp:coreProperties>
</file>