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32C2183-C61C-4D76-9D6D-0D7AB5626C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3" i="1"/>
  <c r="F23" i="1"/>
  <c r="G23" i="1"/>
  <c r="K23" i="1"/>
  <c r="Q23" i="1"/>
  <c r="E21" i="1"/>
  <c r="F21" i="1"/>
  <c r="G21" i="1"/>
  <c r="J21" i="1"/>
  <c r="E22" i="1"/>
  <c r="F22" i="1"/>
  <c r="G22" i="1"/>
  <c r="K22" i="1"/>
  <c r="Q21" i="1"/>
  <c r="B22" i="1"/>
  <c r="C8" i="1"/>
  <c r="D9" i="1"/>
  <c r="E9" i="1"/>
  <c r="F16" i="1"/>
  <c r="F17" i="1" s="1"/>
  <c r="C17" i="1"/>
  <c r="Q22" i="1"/>
  <c r="C12" i="1"/>
  <c r="C11" i="1"/>
  <c r="O24" i="1" l="1"/>
  <c r="C16" i="1"/>
  <c r="D18" i="1" s="1"/>
  <c r="C15" i="1"/>
  <c r="F18" i="1" s="1"/>
  <c r="O21" i="1"/>
  <c r="O23" i="1"/>
  <c r="O22" i="1"/>
  <c r="F19" i="1" l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<sst xmlns="http://schemas.openxmlformats.org/spreadsheetml/2006/main" count="55" uniqueCount="51">
  <si>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</si>
  <si>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</si>
  <si>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</si>
  <si>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</si>
  <si>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</si>
  <si>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</si>
  <si>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</si>
  <si>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</si>
  <si>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</si>
  <si>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</si>
  <si>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</si>
  <si>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</si>
  <si>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</si>
  <si>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</si>
  <si>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</si>
  <si>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</si>
  <si>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</si>
  <si>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</si>
  <si>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</si>
  <si>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</si>
  <si>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</si>
  <si>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</si>
  <si>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</si>
  <si>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</si>
  <si>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</si>
  <si>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</si>
  <si>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</si>
  <si>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</si>
  <si>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</si>
  <si>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</si>
  <si>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</si>
  <si>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</si>
  <si>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</si>
  <si>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</si>
  <si>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</si>
  <si>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</si>
  <si>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</si>
  <si>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</si>
  <si>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</si>
  <si>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</si>
  <si>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</si>
  <si>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V0523 Peg</t>
  </si>
  <si>
    <t>2015b</t>
  </si>
  <si>
    <t>G2230-0469</t>
  </si>
  <si>
    <t>EW</t>
  </si>
  <si>
    <t>V0523 Peg / GSC 2230-0469</t>
  </si>
  <si>
    <t>GCVS</t>
  </si>
  <si>
    <t>IBVS 6118</t>
  </si>
  <si>
    <t>RHN 2016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</si>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</sst>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165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" fontId="20" fillId="0" borderId="0" xfId="1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Peg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D0-4F24-8E6D-B15698335C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D0-4F24-8E6D-B15698335C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D0-4F24-8E6D-B15698335C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-1.1745000003429595E-2</c:v>
                </c:pt>
                <c:pt idx="2">
                  <c:v>-1.3936312345322222E-2</c:v>
                </c:pt>
                <c:pt idx="3">
                  <c:v>-3.0679999843414407E-2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D0-4F24-8E6D-B15698335C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D0-4F24-8E6D-B15698335C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D0-4F24-8E6D-B15698335C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D0-4F24-8E6D-B15698335C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2.2912268152156905E-3</c:v>
                </c:pt>
                <c:pt idx="1">
                  <c:v>-1.4677464111238971E-2</c:v>
                </c:pt>
                <c:pt idx="2">
                  <c:v>-1.8454400317776089E-2</c:v>
                </c:pt>
                <c:pt idx="3">
                  <c:v>-2.5520674578366851E-2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D0-4F24-8E6D-B15698335C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D0-4F24-8E6D-B15698335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10424"/>
        <c:axId val="1"/>
      </c:scatterChart>
      <c:valAx>
        <c:axId val="62581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81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FF3449-9063-1469-CF08-4B9257D9F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" t="s">
        <v>41</v>
      </c>
      <c r="G1" s="4" t="s">
        <v>42</v>
      </c>
      <c r="H1" s="9"/>
      <c r="I1" s="10" t="s">
        <v>43</v>
      </c>
      <c r="J1" s="11" t="s">
        <v>41</v>
      </c>
      <c r="K1" s="6">
        <v>22.222881000000001</v>
      </c>
      <c r="L1" s="7">
        <v>29.221240000000002</v>
      </c>
      <c r="M1" s="8">
        <v>56493.480799999998</v>
      </c>
      <c r="N1" s="8">
        <v>0.27793000000000001</v>
      </c>
      <c r="O1" s="5" t="s">
        <v>44</v>
      </c>
    </row>
    <row r="2" spans="1:15" s="14" customFormat="1" ht="12.95" customHeight="1" x14ac:dyDescent="0.2">
      <c r="A2" s="14" t="s">
        <v>23</v>
      </c>
      <c r="B2" s="14" t="s">
        <v>44</v>
      </c>
      <c r="C2" s="15"/>
      <c r="D2" s="16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7" t="s">
        <v>0</v>
      </c>
      <c r="C4" s="18">
        <v>51352.760300000002</v>
      </c>
      <c r="D4" s="19">
        <v>0.27793000000000001</v>
      </c>
    </row>
    <row r="5" spans="1:15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6">
        <v>51352.760300000002</v>
      </c>
      <c r="D7" s="23" t="s">
        <v>47</v>
      </c>
    </row>
    <row r="8" spans="1:15" s="14" customFormat="1" ht="12.95" customHeight="1" x14ac:dyDescent="0.2">
      <c r="A8" s="14" t="s">
        <v>3</v>
      </c>
      <c r="C8" s="46">
        <f>N1</f>
        <v>0.27793000000000001</v>
      </c>
      <c r="D8" s="23" t="s">
        <v>46</v>
      </c>
    </row>
    <row r="9" spans="1:15" s="14" customFormat="1" ht="12.95" customHeight="1" x14ac:dyDescent="0.2">
      <c r="A9" s="24" t="s">
        <v>32</v>
      </c>
      <c r="C9" s="25">
        <v>21</v>
      </c>
      <c r="D9" s="26" t="str">
        <f>"F"&amp;C9</f>
        <v>F21</v>
      </c>
      <c r="E9" s="27" t="str">
        <f>"G"&amp;C9</f>
        <v>G21</v>
      </c>
    </row>
    <row r="10" spans="1:15" s="14" customFormat="1" ht="12.95" customHeight="1" thickBot="1" x14ac:dyDescent="0.25">
      <c r="C10" s="28" t="s">
        <v>19</v>
      </c>
      <c r="D10" s="28" t="s">
        <v>20</v>
      </c>
    </row>
    <row r="11" spans="1:15" s="14" customFormat="1" ht="12.95" customHeight="1" x14ac:dyDescent="0.2">
      <c r="A11" s="14" t="s">
        <v>15</v>
      </c>
      <c r="C11" s="27">
        <f ca="1">INTERCEPT(INDIRECT($E$9):G992,INDIRECT($D$9):F992)</f>
        <v>2.2912268152156905E-3</v>
      </c>
      <c r="D11" s="16"/>
    </row>
    <row r="12" spans="1:15" s="14" customFormat="1" ht="12.95" customHeight="1" x14ac:dyDescent="0.2">
      <c r="A12" s="14" t="s">
        <v>16</v>
      </c>
      <c r="C12" s="27">
        <f ca="1">SLOPE(INDIRECT($E$9):G992,INDIRECT($D$9):F992)</f>
        <v>-9.1740009874596056E-7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/>
    <row r="15" spans="1:15" s="14" customFormat="1" ht="12.95" customHeight="1" x14ac:dyDescent="0.2">
      <c r="A15" s="29" t="s">
        <v>17</v>
      </c>
      <c r="C15" s="30">
        <f ca="1">(C7+C11)+(C8+C12)*INT(MAX(F21:F3533))</f>
        <v>59778.460659325428</v>
      </c>
      <c r="E15" s="31" t="s">
        <v>34</v>
      </c>
      <c r="F15" s="32">
        <v>1</v>
      </c>
    </row>
    <row r="16" spans="1:15" s="14" customFormat="1" ht="12.95" customHeight="1" x14ac:dyDescent="0.2">
      <c r="A16" s="17" t="s">
        <v>4</v>
      </c>
      <c r="C16" s="33">
        <f ca="1">+C8+C12</f>
        <v>0.27792908259990129</v>
      </c>
      <c r="E16" s="31" t="s">
        <v>30</v>
      </c>
      <c r="F16" s="33">
        <f ca="1">NOW()+15018.5+$C$5/24</f>
        <v>60371.808193171295</v>
      </c>
    </row>
    <row r="17" spans="1:18" s="14" customFormat="1" ht="12.95" customHeight="1" thickBot="1" x14ac:dyDescent="0.25">
      <c r="A17" s="31" t="s">
        <v>27</v>
      </c>
      <c r="C17" s="14">
        <f>COUNT(C21:C2191)</f>
        <v>4</v>
      </c>
      <c r="E17" s="31" t="s">
        <v>35</v>
      </c>
      <c r="F17" s="34">
        <f ca="1">ROUND(2*(F16-$C$7)/$C$8,0)/2+F15</f>
        <v>32452</v>
      </c>
    </row>
    <row r="18" spans="1:18" s="14" customFormat="1" ht="12.95" customHeight="1" thickTop="1" thickBot="1" x14ac:dyDescent="0.25">
      <c r="A18" s="17" t="s">
        <v>5</v>
      </c>
      <c r="C18" s="35">
        <f ca="1">+C15</f>
        <v>59778.460659325428</v>
      </c>
      <c r="D18" s="36">
        <f ca="1">+C16</f>
        <v>0.27792908259990129</v>
      </c>
      <c r="E18" s="31" t="s">
        <v>36</v>
      </c>
      <c r="F18" s="27">
        <f ca="1">ROUND(2*(F16-$C$15)/$C$16,0)/2+F15</f>
        <v>2136</v>
      </c>
    </row>
    <row r="19" spans="1:18" s="14" customFormat="1" ht="12.95" customHeight="1" thickTop="1" x14ac:dyDescent="0.2">
      <c r="E19" s="31" t="s">
        <v>31</v>
      </c>
      <c r="F19" s="37">
        <f ca="1">+$C$15+$C$16*F18-15018.5-$C$5/24</f>
        <v>45354.013013092153</v>
      </c>
    </row>
    <row r="20" spans="1:18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R20" s="40" t="s">
        <v>33</v>
      </c>
    </row>
    <row r="21" spans="1:18" s="14" customFormat="1" ht="12.95" customHeight="1" x14ac:dyDescent="0.2">
      <c r="A21" s="14" t="s">
        <v>46</v>
      </c>
      <c r="C21" s="22">
        <v>51352.760300000002</v>
      </c>
      <c r="D21" s="22"/>
      <c r="E21" s="14">
        <f>+(C21-C$7)/C$8</f>
        <v>0</v>
      </c>
      <c r="F21" s="14">
        <f>ROUND(2*E21,0)/2</f>
        <v>0</v>
      </c>
      <c r="G21" s="14">
        <f>+C21-(C$7+F21*C$8)</f>
        <v>0</v>
      </c>
      <c r="J21" s="14">
        <f>+G21</f>
        <v>0</v>
      </c>
      <c r="O21" s="14">
        <f ca="1">+C$11+C$12*$F21</f>
        <v>2.2912268152156905E-3</v>
      </c>
      <c r="Q21" s="41">
        <f>+C21-15018.5</f>
        <v>36334.260300000002</v>
      </c>
    </row>
    <row r="22" spans="1:18" s="14" customFormat="1" ht="12.95" customHeight="1" x14ac:dyDescent="0.2">
      <c r="A22" s="42" t="s">
        <v>47</v>
      </c>
      <c r="B22" s="43" t="str">
        <f>IF(N22="s","II","I")</f>
        <v>I</v>
      </c>
      <c r="C22" s="44">
        <v>56493.480799999998</v>
      </c>
      <c r="D22" s="42">
        <v>2.9999999999999997E-4</v>
      </c>
      <c r="E22" s="14">
        <f>+(C22-C$7)/C$8</f>
        <v>18496.457741157828</v>
      </c>
      <c r="F22" s="14">
        <f>ROUND(2*E22,0)/2</f>
        <v>18496.5</v>
      </c>
      <c r="G22" s="14">
        <f>+C22-(C$7+F22*C$8)</f>
        <v>-1.1745000003429595E-2</v>
      </c>
      <c r="K22" s="14">
        <f>+G22</f>
        <v>-1.1745000003429595E-2</v>
      </c>
      <c r="O22" s="14">
        <f ca="1">+C$11+C$12*$F22</f>
        <v>-1.4677464111238971E-2</v>
      </c>
      <c r="Q22" s="41">
        <f>+C22-15018.5</f>
        <v>41474.980799999998</v>
      </c>
    </row>
    <row r="23" spans="1:18" s="14" customFormat="1" ht="12.95" customHeight="1" x14ac:dyDescent="0.2">
      <c r="A23" s="17" t="s">
        <v>48</v>
      </c>
      <c r="C23" s="22">
        <v>57637.716418687654</v>
      </c>
      <c r="D23" s="22">
        <v>2.0000000000000001E-4</v>
      </c>
      <c r="E23" s="14">
        <f>+(C23-C$7)/C$8</f>
        <v>22613.449856754047</v>
      </c>
      <c r="F23" s="14">
        <f>ROUND(2*E23,0)/2</f>
        <v>22613.5</v>
      </c>
      <c r="G23" s="14">
        <f>+C23-(C$7+F23*C$8)</f>
        <v>-1.3936312345322222E-2</v>
      </c>
      <c r="K23" s="14">
        <f>+G23</f>
        <v>-1.3936312345322222E-2</v>
      </c>
      <c r="O23" s="14">
        <f ca="1">+C$11+C$12*$F23</f>
        <v>-1.8454400317776089E-2</v>
      </c>
      <c r="Q23" s="41">
        <f>+C23-15018.5</f>
        <v>42619.216418687654</v>
      </c>
    </row>
    <row r="24" spans="1:18" s="14" customFormat="1" ht="12.95" customHeight="1" x14ac:dyDescent="0.2">
      <c r="A24" s="45" t="s">
        <v>49</v>
      </c>
      <c r="B24" s="45" t="s">
        <v>50</v>
      </c>
      <c r="C24" s="12">
        <v>59778.455500000156</v>
      </c>
      <c r="D24" s="13">
        <v>6.9999999999999999E-4</v>
      </c>
      <c r="E24" s="14">
        <f>+(C24-C$7)/C$8</f>
        <v>30315.889612492909</v>
      </c>
      <c r="F24" s="14">
        <f>ROUND(2*E24,0)/2</f>
        <v>30316</v>
      </c>
      <c r="G24" s="14">
        <f>+C24-(C$7+F24*C$8)</f>
        <v>-3.0679999843414407E-2</v>
      </c>
      <c r="K24" s="14">
        <f>+G24</f>
        <v>-3.0679999843414407E-2</v>
      </c>
      <c r="O24" s="14">
        <f ca="1">+C$11+C$12*$F24</f>
        <v>-2.5520674578366851E-2</v>
      </c>
      <c r="Q24" s="41">
        <f>+C24-15018.5</f>
        <v>44759.955500000156</v>
      </c>
    </row>
    <row r="25" spans="1:18" s="14" customFormat="1" ht="12.95" customHeight="1" x14ac:dyDescent="0.2">
      <c r="C25" s="22"/>
      <c r="D25" s="22"/>
      <c r="Q25" s="41"/>
    </row>
    <row r="26" spans="1:18" s="14" customFormat="1" ht="12.95" customHeight="1" x14ac:dyDescent="0.2">
      <c r="C26" s="22"/>
      <c r="D26" s="22"/>
      <c r="Q26" s="41"/>
    </row>
    <row r="27" spans="1:18" s="14" customFormat="1" ht="12.95" customHeight="1" x14ac:dyDescent="0.2">
      <c r="C27" s="22"/>
      <c r="D27" s="22"/>
      <c r="Q27" s="41"/>
    </row>
    <row r="28" spans="1:18" s="14" customFormat="1" ht="12.95" customHeight="1" x14ac:dyDescent="0.2">
      <c r="C28" s="22"/>
      <c r="D28" s="22"/>
      <c r="Q28" s="41"/>
    </row>
    <row r="29" spans="1:18" s="14" customFormat="1" ht="12.95" customHeight="1" x14ac:dyDescent="0.2">
      <c r="C29" s="22"/>
      <c r="D29" s="22"/>
      <c r="Q29" s="41"/>
    </row>
    <row r="30" spans="1:18" s="14" customFormat="1" ht="12.95" customHeight="1" x14ac:dyDescent="0.2">
      <c r="C30" s="22"/>
      <c r="D30" s="22"/>
      <c r="Q30" s="41"/>
    </row>
    <row r="31" spans="1:18" s="14" customFormat="1" ht="12.95" customHeight="1" x14ac:dyDescent="0.2">
      <c r="C31" s="22"/>
      <c r="D31" s="22"/>
      <c r="Q31" s="41"/>
    </row>
    <row r="32" spans="1:18" s="14" customFormat="1" ht="12.95" customHeight="1" x14ac:dyDescent="0.2">
      <c r="C32" s="22"/>
      <c r="D32" s="22"/>
      <c r="Q32" s="41"/>
    </row>
    <row r="33" spans="3:17" s="14" customFormat="1" ht="12.95" customHeight="1" x14ac:dyDescent="0.2">
      <c r="C33" s="22"/>
      <c r="D33" s="22"/>
      <c r="Q33" s="4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2024-03-02T06:23:47Z</dcterms:modified>
</cp:coreProperties>
</file>