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35B5FD3-D85F-4780-9EE8-876C76E098E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<sst xmlns="http://schemas.openxmlformats.org/spreadsheetml/2006/main" count="52" uniqueCount="48">
  <si>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</si>
  <si>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</si>
  <si>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</si>
  <si>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</si>
  <si>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</si>
  <si>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</si>
  <si>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</si>
  <si>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</si>
  <si>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</si>
  <si>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</si>
  <si>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</si>
  <si>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</si>
  <si>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</si>
  <si>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</si>
  <si>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</si>
  <si>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</si>
  <si>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</si>
  <si>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</si>
  <si>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</si>
  <si>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</si>
  <si>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</si>
  <si>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</si>
  <si>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</si>
  <si>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</si>
  <si>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</si>
  <si>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</si>
  <si>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</si>
  <si>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</si>
  <si>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</si>
  <si>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</si>
  <si>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</si>
  <si>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</si>
  <si>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</si>
  <si>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</si>
  <si>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</si>
  <si>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</si>
  <si>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</si>
  <si>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</si>
  <si>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</si>
  <si>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</si>
  <si>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</si>
  <si>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</si>
  <si>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EA</t>
  </si>
  <si>
    <t>OEJV 0083</t>
  </si>
  <si>
    <t>IBVS 6042</t>
  </si>
  <si>
    <t>I</t>
  </si>
  <si>
    <t>V0546 Peg / GSC 2749-2238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</si>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</sst>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V0546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A5-4423-82B4-3738DB9ADD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5.4100000219477806E-2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A5-4423-82B4-3738DB9ADD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A5-4423-82B4-3738DB9ADD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A5-4423-82B4-3738DB9ADD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A5-4423-82B4-3738DB9ADD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A5-4423-82B4-3738DB9ADD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A5-4423-82B4-3738DB9ADD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5.4100000219477806E-2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A5-4423-82B4-3738DB9ADD3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A5-4423-82B4-3738DB9AD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925208"/>
        <c:axId val="1"/>
      </c:scatterChart>
      <c:valAx>
        <c:axId val="880925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925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7F51BEA-F662-DB90-5A62-5B623B0D9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46</v>
      </c>
    </row>
    <row r="2" spans="1:7" s="6" customFormat="1" ht="12.95" customHeight="1" x14ac:dyDescent="0.2">
      <c r="A2" s="6" t="s">
        <v>24</v>
      </c>
      <c r="B2" s="3" t="s">
        <v>42</v>
      </c>
      <c r="C2" s="7"/>
      <c r="D2" s="7"/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5">
        <v>51323.884999999776</v>
      </c>
      <c r="D7" s="4" t="s">
        <v>43</v>
      </c>
    </row>
    <row r="8" spans="1:7" s="6" customFormat="1" ht="12.95" customHeight="1" x14ac:dyDescent="0.2">
      <c r="A8" s="6" t="s">
        <v>3</v>
      </c>
      <c r="C8" s="35">
        <v>0.6502</v>
      </c>
      <c r="D8" s="4" t="s">
        <v>43</v>
      </c>
    </row>
    <row r="9" spans="1:7" s="6" customFormat="1" ht="12.95" customHeight="1" x14ac:dyDescent="0.2">
      <c r="A9" s="12" t="s">
        <v>30</v>
      </c>
      <c r="C9" s="13">
        <v>-9.5</v>
      </c>
      <c r="D9" s="6" t="s">
        <v>31</v>
      </c>
    </row>
    <row r="10" spans="1:7" s="6" customFormat="1" ht="12.95" customHeight="1" thickBot="1" x14ac:dyDescent="0.25">
      <c r="C10" s="14" t="s">
        <v>20</v>
      </c>
      <c r="D10" s="14" t="s">
        <v>21</v>
      </c>
    </row>
    <row r="11" spans="1:7" s="6" customFormat="1" ht="12.95" customHeight="1" x14ac:dyDescent="0.2">
      <c r="A11" s="6" t="s">
        <v>15</v>
      </c>
      <c r="C11" s="15">
        <f ca="1">INTERCEPT(INDIRECT($G$11):G992,INDIRECT($F$11):F992)</f>
        <v>0</v>
      </c>
      <c r="D11" s="7"/>
      <c r="F11" s="16" t="str">
        <f>"F"&amp;E19</f>
        <v>F21</v>
      </c>
      <c r="G11" s="15" t="str">
        <f>"G"&amp;E19</f>
        <v>G21</v>
      </c>
    </row>
    <row r="12" spans="1:7" s="6" customFormat="1" ht="12.95" customHeight="1" x14ac:dyDescent="0.2">
      <c r="A12" s="6" t="s">
        <v>16</v>
      </c>
      <c r="C12" s="15">
        <f ca="1">SLOPE(INDIRECT($G$11):G992,INDIRECT($F$11):F992)</f>
        <v>7.1731636461784417E-6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7" t="s">
        <v>37</v>
      </c>
      <c r="E13" s="13">
        <v>1</v>
      </c>
    </row>
    <row r="14" spans="1:7" s="6" customFormat="1" ht="12.95" customHeight="1" x14ac:dyDescent="0.2">
      <c r="D14" s="17" t="s">
        <v>32</v>
      </c>
      <c r="E14" s="18">
        <f ca="1">NOW()+15018.5+$C$9/24</f>
        <v>60371.810769675925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56227.747499999998</v>
      </c>
      <c r="D15" s="17" t="s">
        <v>38</v>
      </c>
      <c r="E15" s="18">
        <f ca="1">ROUND(2*(E14-$C$7)/$C$8,0)/2+E13</f>
        <v>13916.5</v>
      </c>
    </row>
    <row r="16" spans="1:7" s="6" customFormat="1" ht="12.95" customHeight="1" x14ac:dyDescent="0.2">
      <c r="A16" s="8" t="s">
        <v>4</v>
      </c>
      <c r="C16" s="21">
        <f ca="1">+C8+C12</f>
        <v>0.65020717316364618</v>
      </c>
      <c r="D16" s="17" t="s">
        <v>39</v>
      </c>
      <c r="E16" s="15">
        <f ca="1">ROUND(2*(E14-$C$15)/$C$16,0)/2+E13</f>
        <v>6374.5</v>
      </c>
    </row>
    <row r="17" spans="1:18" s="6" customFormat="1" ht="12.95" customHeight="1" thickBot="1" x14ac:dyDescent="0.25">
      <c r="A17" s="17" t="s">
        <v>29</v>
      </c>
      <c r="C17" s="6">
        <f>COUNT(C21:C2191)</f>
        <v>2</v>
      </c>
      <c r="D17" s="17" t="s">
        <v>33</v>
      </c>
      <c r="E17" s="22">
        <f ca="1">+$C$15+$C$16*E16-15018.5-$C$9/24</f>
        <v>45354.388958664997</v>
      </c>
    </row>
    <row r="18" spans="1:18" s="6" customFormat="1" ht="12.95" customHeight="1" thickTop="1" thickBot="1" x14ac:dyDescent="0.25">
      <c r="A18" s="8" t="s">
        <v>5</v>
      </c>
      <c r="C18" s="23">
        <f ca="1">+C15</f>
        <v>56227.747499999998</v>
      </c>
      <c r="D18" s="24">
        <f ca="1">+C16</f>
        <v>0.65020717316364618</v>
      </c>
      <c r="E18" s="25" t="s">
        <v>34</v>
      </c>
    </row>
    <row r="19" spans="1:18" s="6" customFormat="1" ht="12.95" customHeight="1" thickTop="1" x14ac:dyDescent="0.2">
      <c r="A19" s="26" t="s">
        <v>35</v>
      </c>
      <c r="E19" s="27">
        <v>21</v>
      </c>
    </row>
    <row r="20" spans="1:18" s="6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41</v>
      </c>
      <c r="I20" s="28" t="s">
        <v>47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36</v>
      </c>
    </row>
    <row r="21" spans="1:18" s="6" customFormat="1" ht="12.95" customHeight="1" x14ac:dyDescent="0.2">
      <c r="A21" s="3" t="s">
        <v>43</v>
      </c>
      <c r="C21" s="11">
        <v>51323.884999999776</v>
      </c>
      <c r="D21" s="11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1">
        <f>+C21-15018.5</f>
        <v>36305.384999999776</v>
      </c>
    </row>
    <row r="22" spans="1:18" s="6" customFormat="1" ht="12.95" customHeight="1" x14ac:dyDescent="0.2">
      <c r="A22" s="32" t="s">
        <v>44</v>
      </c>
      <c r="B22" s="33" t="s">
        <v>45</v>
      </c>
      <c r="C22" s="34">
        <v>56227.747499999998</v>
      </c>
      <c r="D22" s="34">
        <v>6.0000000000000006E-4</v>
      </c>
      <c r="E22" s="6">
        <f>+(C22-C$7)/C$8</f>
        <v>7542.0832051679809</v>
      </c>
      <c r="F22" s="6">
        <f>ROUND(2*E22,0)/2</f>
        <v>7542</v>
      </c>
      <c r="G22" s="6">
        <f>+C22-(C$7+F22*C$8)</f>
        <v>5.4100000219477806E-2</v>
      </c>
      <c r="I22" s="6">
        <f>+G22</f>
        <v>5.4100000219477806E-2</v>
      </c>
      <c r="O22" s="6">
        <f ca="1">+C$11+C$12*$F22</f>
        <v>5.4100000219477806E-2</v>
      </c>
      <c r="Q22" s="31">
        <f>+C22-15018.5</f>
        <v>41209.247499999998</v>
      </c>
    </row>
    <row r="23" spans="1:18" s="6" customFormat="1" ht="12.95" customHeight="1" x14ac:dyDescent="0.2">
      <c r="C23" s="11"/>
      <c r="D23" s="11"/>
      <c r="Q23" s="31"/>
    </row>
    <row r="24" spans="1:18" s="6" customFormat="1" ht="12.95" customHeight="1" x14ac:dyDescent="0.2">
      <c r="C24" s="11"/>
      <c r="D24" s="11"/>
      <c r="Q24" s="31"/>
    </row>
    <row r="25" spans="1:18" s="6" customFormat="1" ht="12.95" customHeight="1" x14ac:dyDescent="0.2">
      <c r="C25" s="11"/>
      <c r="D25" s="11"/>
      <c r="Q25" s="31"/>
    </row>
    <row r="26" spans="1:18" s="6" customFormat="1" ht="12.95" customHeight="1" x14ac:dyDescent="0.2">
      <c r="C26" s="11"/>
      <c r="D26" s="11"/>
      <c r="Q26" s="31"/>
    </row>
    <row r="27" spans="1:18" s="6" customFormat="1" ht="12.95" customHeight="1" x14ac:dyDescent="0.2">
      <c r="C27" s="11"/>
      <c r="D27" s="11"/>
      <c r="Q27" s="31"/>
    </row>
    <row r="28" spans="1:18" s="6" customFormat="1" ht="12.95" customHeight="1" x14ac:dyDescent="0.2">
      <c r="C28" s="11"/>
      <c r="D28" s="11"/>
      <c r="Q28" s="3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2024-03-02T06:27:30Z</dcterms:modified>
</cp:coreProperties>
</file>