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5C09A39-0152-4A69-ACB9-660C37BFDC2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G11" i="1"/>
  <c r="F11" i="1"/>
  <c r="Q23" i="1"/>
  <c r="E22" i="1"/>
  <c r="F22" i="1"/>
  <c r="G22" i="1"/>
  <c r="I22" i="1"/>
  <c r="Q22" i="1"/>
  <c r="E21" i="1"/>
  <c r="F21" i="1"/>
  <c r="G21" i="1"/>
  <c r="H21" i="1"/>
  <c r="E14" i="1"/>
  <c r="E2" i="1"/>
  <c r="E3" i="1" s="1"/>
  <c r="C17" i="1"/>
  <c r="Q21" i="1"/>
  <c r="C11" i="1"/>
  <c r="E15" i="1" l="1"/>
  <c r="C12" i="1"/>
  <c r="C16" i="1" l="1"/>
  <c r="D18" i="1" s="1"/>
  <c r="C15" i="1"/>
  <c r="O23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<sst xmlns="http://schemas.openxmlformats.org/spreadsheetml/2006/main" count="54" uniqueCount="49">
  <si>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</si>
  <si>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</si>
  <si>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</si>
  <si>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</si>
  <si>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</si>
  <si>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</si>
  <si>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</si>
  <si>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</si>
  <si>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</si>
  <si>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</si>
  <si>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</si>
  <si>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</si>
  <si>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</si>
  <si>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</si>
  <si>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</si>
  <si>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</si>
  <si>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</si>
  <si>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</si>
  <si>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</si>
  <si>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</si>
  <si>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</si>
  <si>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</si>
  <si>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</si>
  <si>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</si>
  <si>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</si>
  <si>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</si>
  <si>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</si>
  <si>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</si>
  <si>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</si>
  <si>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</si>
  <si>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</si>
  <si>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</si>
  <si>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</si>
  <si>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</si>
  <si>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</si>
  <si>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</si>
  <si>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</si>
  <si>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</si>
  <si>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</si>
  <si>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Peg</t>
  </si>
  <si>
    <t>EA</t>
  </si>
  <si>
    <t>OEJV 0083</t>
  </si>
  <si>
    <t>IBVS 5960</t>
  </si>
  <si>
    <t>I</t>
  </si>
  <si>
    <t>not avail.</t>
  </si>
  <si>
    <t>OEJV</t>
  </si>
  <si>
    <t>IBVS 6042</t>
  </si>
  <si>
    <t>V0578 Peg / GSC 2755-2136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</si>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</sst>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8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2" applyNumberFormat="0" applyFont="0" applyFill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3" fillId="0" borderId="1" xfId="0" applyFont="1" applyBorder="1" applyAlignment="1">
      <alignment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V0578 Peg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3168</c:v>
                </c:pt>
                <c:pt idx="2">
                  <c:v>3735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3B-4C6E-8F00-CA328E0DA94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3168</c:v>
                </c:pt>
                <c:pt idx="2">
                  <c:v>3735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2.5759999916772358E-2</c:v>
                </c:pt>
                <c:pt idx="2">
                  <c:v>2.3099999918485992E-2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3B-4C6E-8F00-CA328E0DA94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3168</c:v>
                </c:pt>
                <c:pt idx="2">
                  <c:v>3735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3B-4C6E-8F00-CA328E0DA94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3168</c:v>
                </c:pt>
                <c:pt idx="2">
                  <c:v>3735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3B-4C6E-8F00-CA328E0DA94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3168</c:v>
                </c:pt>
                <c:pt idx="2">
                  <c:v>3735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3B-4C6E-8F00-CA328E0DA94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3168</c:v>
                </c:pt>
                <c:pt idx="2">
                  <c:v>3735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3B-4C6E-8F00-CA328E0DA94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3168</c:v>
                </c:pt>
                <c:pt idx="2">
                  <c:v>3735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3B-4C6E-8F00-CA328E0DA94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3168</c:v>
                </c:pt>
                <c:pt idx="2">
                  <c:v>3735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4.0622222129419995E-2</c:v>
                </c:pt>
                <c:pt idx="1">
                  <c:v>2.5759999916772358E-2</c:v>
                </c:pt>
                <c:pt idx="2">
                  <c:v>2.3099999918485992E-2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83B-4C6E-8F00-CA328E0DA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959552"/>
        <c:axId val="1"/>
      </c:scatterChart>
      <c:valAx>
        <c:axId val="713959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959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164B204-20BE-10B8-EC5D-2E6E1D7837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" t="s">
        <v>47</v>
      </c>
    </row>
    <row r="2" spans="1:7" s="5" customFormat="1" ht="12.95" customHeight="1" x14ac:dyDescent="0.2">
      <c r="A2" s="5" t="s">
        <v>24</v>
      </c>
      <c r="B2" s="5" t="s">
        <v>40</v>
      </c>
      <c r="D2" s="6" t="s">
        <v>39</v>
      </c>
      <c r="E2" s="7">
        <f ca="1">NOW()</f>
        <v>45353.711531597219</v>
      </c>
    </row>
    <row r="3" spans="1:7" s="5" customFormat="1" ht="12.95" customHeight="1" thickBot="1" x14ac:dyDescent="0.25">
      <c r="E3" s="5" t="e">
        <f ca="1">TEXT(E2,"0000-00 00:00")</f>
        <v>#VALUE!</v>
      </c>
    </row>
    <row r="4" spans="1:7" s="5" customFormat="1" ht="12.95" customHeight="1" thickTop="1" thickBot="1" x14ac:dyDescent="0.25">
      <c r="A4" s="8" t="s">
        <v>0</v>
      </c>
      <c r="C4" s="9" t="s">
        <v>44</v>
      </c>
      <c r="D4" s="10" t="s">
        <v>44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5">
        <v>51449.813000000082</v>
      </c>
      <c r="D7" s="3" t="s">
        <v>41</v>
      </c>
    </row>
    <row r="8" spans="1:7" s="5" customFormat="1" ht="12.95" customHeight="1" x14ac:dyDescent="0.2">
      <c r="A8" s="5" t="s">
        <v>3</v>
      </c>
      <c r="C8" s="5">
        <v>1.27868</v>
      </c>
      <c r="D8" s="3" t="s">
        <v>41</v>
      </c>
    </row>
    <row r="9" spans="1:7" s="5" customFormat="1" ht="12.95" customHeight="1" x14ac:dyDescent="0.2">
      <c r="A9" s="11" t="s">
        <v>30</v>
      </c>
      <c r="C9" s="12">
        <v>-9.5</v>
      </c>
      <c r="D9" s="5" t="s">
        <v>31</v>
      </c>
    </row>
    <row r="10" spans="1:7" s="5" customFormat="1" ht="12.95" customHeight="1" thickBot="1" x14ac:dyDescent="0.25">
      <c r="C10" s="13" t="s">
        <v>20</v>
      </c>
      <c r="D10" s="13" t="s">
        <v>21</v>
      </c>
    </row>
    <row r="11" spans="1:7" s="5" customFormat="1" ht="12.95" customHeight="1" x14ac:dyDescent="0.2">
      <c r="A11" s="5" t="s">
        <v>15</v>
      </c>
      <c r="C11" s="14">
        <f ca="1">INTERCEPT(INDIRECT($G$11):G992,INDIRECT($F$11):F992)</f>
        <v>4.0622222129419995E-2</v>
      </c>
      <c r="D11" s="6"/>
      <c r="F11" s="15" t="str">
        <f>"F"&amp;E19</f>
        <v>F22</v>
      </c>
      <c r="G11" s="14" t="str">
        <f>"G"&amp;E19</f>
        <v>G22</v>
      </c>
    </row>
    <row r="12" spans="1:7" s="5" customFormat="1" ht="12.95" customHeight="1" x14ac:dyDescent="0.2">
      <c r="A12" s="5" t="s">
        <v>16</v>
      </c>
      <c r="C12" s="14">
        <f ca="1">SLOPE(INDIRECT($G$11):G992,INDIRECT($F$11):F992)</f>
        <v>-4.691358021669077E-6</v>
      </c>
      <c r="D12" s="6"/>
    </row>
    <row r="13" spans="1:7" s="5" customFormat="1" ht="12.95" customHeight="1" x14ac:dyDescent="0.2">
      <c r="A13" s="5" t="s">
        <v>19</v>
      </c>
      <c r="C13" s="6" t="s">
        <v>13</v>
      </c>
      <c r="D13" s="16" t="s">
        <v>36</v>
      </c>
      <c r="E13" s="12">
        <v>1</v>
      </c>
    </row>
    <row r="14" spans="1:7" s="5" customFormat="1" ht="12.95" customHeight="1" x14ac:dyDescent="0.2">
      <c r="D14" s="16" t="s">
        <v>32</v>
      </c>
      <c r="E14" s="17">
        <f ca="1">NOW()+15018.5+$C$9/24</f>
        <v>60371.815698263883</v>
      </c>
    </row>
    <row r="15" spans="1:7" s="5" customFormat="1" ht="12.95" customHeight="1" x14ac:dyDescent="0.2">
      <c r="A15" s="18" t="s">
        <v>17</v>
      </c>
      <c r="C15" s="19">
        <f ca="1">(C7+C11)+(C8+C12)*INT(MAX(F21:F3533))</f>
        <v>56225.705900000001</v>
      </c>
      <c r="D15" s="16" t="s">
        <v>37</v>
      </c>
      <c r="E15" s="17">
        <f ca="1">ROUND(2*(E14-$C$7)/$C$8,0)/2+E13</f>
        <v>6978.5</v>
      </c>
    </row>
    <row r="16" spans="1:7" s="5" customFormat="1" ht="12.95" customHeight="1" x14ac:dyDescent="0.2">
      <c r="A16" s="8" t="s">
        <v>4</v>
      </c>
      <c r="C16" s="20">
        <f ca="1">+C8+C12</f>
        <v>1.2786753086419784</v>
      </c>
      <c r="D16" s="16" t="s">
        <v>38</v>
      </c>
      <c r="E16" s="14">
        <f ca="1">ROUND(2*(E14-$C$15)/$C$16,0)/2+E13</f>
        <v>3243.5</v>
      </c>
    </row>
    <row r="17" spans="1:17" s="5" customFormat="1" ht="12.95" customHeight="1" thickBot="1" x14ac:dyDescent="0.25">
      <c r="A17" s="16" t="s">
        <v>29</v>
      </c>
      <c r="C17" s="5">
        <f>COUNT(C21:C2191)</f>
        <v>3</v>
      </c>
      <c r="D17" s="16" t="s">
        <v>33</v>
      </c>
      <c r="E17" s="21">
        <f ca="1">+$C$15+$C$16*E16-15018.5-$C$9/24</f>
        <v>45354.985096913595</v>
      </c>
    </row>
    <row r="18" spans="1:17" s="5" customFormat="1" ht="12.95" customHeight="1" thickTop="1" thickBot="1" x14ac:dyDescent="0.25">
      <c r="A18" s="8" t="s">
        <v>5</v>
      </c>
      <c r="C18" s="22">
        <f ca="1">+C15</f>
        <v>56225.705900000001</v>
      </c>
      <c r="D18" s="23">
        <f ca="1">+C16</f>
        <v>1.2786753086419784</v>
      </c>
      <c r="E18" s="24" t="s">
        <v>34</v>
      </c>
    </row>
    <row r="19" spans="1:17" s="5" customFormat="1" ht="12.95" customHeight="1" thickTop="1" x14ac:dyDescent="0.2">
      <c r="A19" s="25" t="s">
        <v>35</v>
      </c>
      <c r="E19" s="26">
        <v>22</v>
      </c>
    </row>
    <row r="20" spans="1:17" s="5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12</v>
      </c>
      <c r="E20" s="13" t="s">
        <v>9</v>
      </c>
      <c r="F20" s="13" t="s">
        <v>10</v>
      </c>
      <c r="G20" s="13" t="s">
        <v>11</v>
      </c>
      <c r="H20" s="27" t="s">
        <v>45</v>
      </c>
      <c r="I20" s="27" t="s">
        <v>48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3" t="s">
        <v>14</v>
      </c>
    </row>
    <row r="21" spans="1:17" s="5" customFormat="1" ht="12.95" customHeight="1" x14ac:dyDescent="0.2">
      <c r="A21" s="3" t="s">
        <v>41</v>
      </c>
      <c r="C21" s="29">
        <v>51449.813000000082</v>
      </c>
      <c r="D21" s="29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4.0622222129419995E-2</v>
      </c>
      <c r="Q21" s="30">
        <f>+C21-15018.5</f>
        <v>36431.313000000082</v>
      </c>
    </row>
    <row r="22" spans="1:17" s="5" customFormat="1" ht="12.95" customHeight="1" x14ac:dyDescent="0.2">
      <c r="A22" s="31" t="s">
        <v>42</v>
      </c>
      <c r="B22" s="32" t="s">
        <v>43</v>
      </c>
      <c r="C22" s="33">
        <v>55500.697</v>
      </c>
      <c r="D22" s="33">
        <v>1E-3</v>
      </c>
      <c r="E22" s="5">
        <f>+(C22-C$7)/C$8</f>
        <v>3168.0201457752669</v>
      </c>
      <c r="F22" s="5">
        <f>ROUND(2*E22,0)/2</f>
        <v>3168</v>
      </c>
      <c r="G22" s="5">
        <f>+C22-(C$7+F22*C$8)</f>
        <v>2.5759999916772358E-2</v>
      </c>
      <c r="I22" s="5">
        <f>+G22</f>
        <v>2.5759999916772358E-2</v>
      </c>
      <c r="O22" s="5">
        <f ca="1">+C$11+C$12*$F22</f>
        <v>2.5759999916772358E-2</v>
      </c>
      <c r="Q22" s="30">
        <f>+C22-15018.5</f>
        <v>40482.197</v>
      </c>
    </row>
    <row r="23" spans="1:17" s="5" customFormat="1" ht="12.95" customHeight="1" x14ac:dyDescent="0.2">
      <c r="A23" s="34" t="s">
        <v>46</v>
      </c>
      <c r="B23" s="35" t="s">
        <v>43</v>
      </c>
      <c r="C23" s="36">
        <v>56225.705900000001</v>
      </c>
      <c r="D23" s="36">
        <v>3.0000000000000003E-4</v>
      </c>
      <c r="E23" s="5">
        <f>+(C23-C$7)/C$8</f>
        <v>3735.0180655049885</v>
      </c>
      <c r="F23" s="5">
        <f>ROUND(2*E23,0)/2</f>
        <v>3735</v>
      </c>
      <c r="G23" s="5">
        <f>+C23-(C$7+F23*C$8)</f>
        <v>2.3099999918485992E-2</v>
      </c>
      <c r="I23" s="5">
        <f>+G23</f>
        <v>2.3099999918485992E-2</v>
      </c>
      <c r="O23" s="5">
        <f ca="1">+C$11+C$12*$F23</f>
        <v>2.3099999918485992E-2</v>
      </c>
      <c r="Q23" s="30">
        <f>+C23-15018.5</f>
        <v>41207.205900000001</v>
      </c>
    </row>
    <row r="24" spans="1:17" s="5" customFormat="1" ht="12.95" customHeight="1" x14ac:dyDescent="0.2">
      <c r="C24" s="29"/>
      <c r="D24" s="29"/>
      <c r="Q24" s="30"/>
    </row>
    <row r="25" spans="1:17" s="5" customFormat="1" ht="12.95" customHeight="1" x14ac:dyDescent="0.2">
      <c r="C25" s="29"/>
      <c r="D25" s="29"/>
      <c r="Q25" s="30"/>
    </row>
    <row r="26" spans="1:17" s="5" customFormat="1" ht="12.95" customHeight="1" x14ac:dyDescent="0.2">
      <c r="C26" s="29"/>
      <c r="D26" s="29"/>
      <c r="Q26" s="30"/>
    </row>
    <row r="27" spans="1:17" s="5" customFormat="1" ht="12.95" customHeight="1" x14ac:dyDescent="0.2">
      <c r="C27" s="29"/>
      <c r="D27" s="29"/>
      <c r="Q27" s="30"/>
    </row>
    <row r="28" spans="1:17" x14ac:dyDescent="0.2">
      <c r="C28" s="2"/>
      <c r="D28" s="2"/>
      <c r="Q28" s="1"/>
    </row>
    <row r="29" spans="1:17" x14ac:dyDescent="0.2">
      <c r="C29" s="2"/>
      <c r="D29" s="2"/>
      <c r="Q29" s="1"/>
    </row>
    <row r="30" spans="1:17" x14ac:dyDescent="0.2">
      <c r="C30" s="2"/>
      <c r="D30" s="2"/>
      <c r="Q30" s="1"/>
    </row>
    <row r="31" spans="1:17" x14ac:dyDescent="0.2">
      <c r="C31" s="2"/>
      <c r="D31" s="2"/>
      <c r="Q31" s="1"/>
    </row>
    <row r="32" spans="1:17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2024-03-02T06:34:36Z</dcterms:modified>
</cp:coreProperties>
</file>