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B5BC3B-69FD-4A2D-93B6-F49EE11F59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2" i="1" l="1"/>
  <c r="C15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<sst xmlns="http://schemas.openxmlformats.org/spreadsheetml/2006/main" count="56" uniqueCount="51">
  <si>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</si>
  <si>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</si>
  <si>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</si>
  <si>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</si>
  <si>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</si>
  <si>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</si>
  <si>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</si>
  <si>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</si>
  <si>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</si>
  <si>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</si>
  <si>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</si>
  <si>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</si>
  <si>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</si>
  <si>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</si>
  <si>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</si>
  <si>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</si>
  <si>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</si>
  <si>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</si>
  <si>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</si>
  <si>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</si>
  <si>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</si>
  <si>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</si>
  <si>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</si>
  <si>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</si>
  <si>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</si>
  <si>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</si>
  <si>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</si>
  <si>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</si>
  <si>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</si>
  <si>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</si>
  <si>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</si>
  <si>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</si>
  <si>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</si>
  <si>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</si>
  <si>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</si>
  <si>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</si>
  <si>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</si>
  <si>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</si>
  <si>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</si>
  <si>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</si>
  <si>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</si>
  <si>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V0593 Peg  </t>
  </si>
  <si>
    <t>2017K</t>
  </si>
  <si>
    <t>G2756-1582</t>
  </si>
  <si>
    <t xml:space="preserve">EW        </t>
  </si>
  <si>
    <t>pr_6</t>
  </si>
  <si>
    <t xml:space="preserve">        </t>
  </si>
  <si>
    <t>GCVS</t>
  </si>
  <si>
    <t>V0593 Peg   / GSC 2756-1582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</si>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</sst>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V0593 Peg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4C-41FD-8A8D-03F081F7D4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4C-41FD-8A8D-03F081F7D4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4C-41FD-8A8D-03F081F7D4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1.4709750001202337E-2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4C-41FD-8A8D-03F081F7D4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4C-41FD-8A8D-03F081F7D4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4C-41FD-8A8D-03F081F7D4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4C-41FD-8A8D-03F081F7D4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8.6736173798840355E-19</c:v>
                </c:pt>
                <c:pt idx="1">
                  <c:v>1.4709750001202337E-2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4C-41FD-8A8D-03F081F7D4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7020.5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4C-41FD-8A8D-03F081F7D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862264"/>
        <c:axId val="1"/>
      </c:scatterChart>
      <c:valAx>
        <c:axId val="539862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862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CC1458-A6C9-412D-D953-B4157C3B5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5" t="s">
        <v>41</v>
      </c>
      <c r="G1" s="4" t="s">
        <v>42</v>
      </c>
      <c r="H1" s="6"/>
      <c r="I1" s="7" t="s">
        <v>43</v>
      </c>
      <c r="J1" s="8" t="s">
        <v>41</v>
      </c>
      <c r="K1" s="9">
        <v>23.2258</v>
      </c>
      <c r="L1" s="9">
        <v>32.434870000000004</v>
      </c>
      <c r="M1" s="10">
        <v>55044.77</v>
      </c>
      <c r="N1" s="10">
        <v>0.37712050000000003</v>
      </c>
      <c r="O1" s="11" t="s">
        <v>44</v>
      </c>
      <c r="P1" s="11">
        <v>13.53</v>
      </c>
      <c r="Q1" s="11">
        <v>14.2</v>
      </c>
      <c r="R1" s="12" t="s">
        <v>45</v>
      </c>
      <c r="S1" s="13" t="s">
        <v>46</v>
      </c>
    </row>
    <row r="2" spans="1:19" s="14" customFormat="1" ht="12.95" customHeight="1" x14ac:dyDescent="0.2">
      <c r="A2" s="14" t="s">
        <v>23</v>
      </c>
      <c r="B2" s="14" t="s">
        <v>44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55044.77</v>
      </c>
      <c r="D4" s="19">
        <v>0.37712050000000003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4">
        <v>55044.77</v>
      </c>
      <c r="D7" s="23" t="s">
        <v>47</v>
      </c>
    </row>
    <row r="8" spans="1:19" s="14" customFormat="1" ht="12.95" customHeight="1" x14ac:dyDescent="0.2">
      <c r="A8" s="14" t="s">
        <v>3</v>
      </c>
      <c r="C8" s="44">
        <v>0.37712050000000003</v>
      </c>
      <c r="D8" s="23" t="s">
        <v>47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8.6736173798840355E-19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2.0952567482661258E-6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57692.170618702366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0.37712259525674829</v>
      </c>
      <c r="E16" s="31" t="s">
        <v>30</v>
      </c>
      <c r="F16" s="32">
        <f ca="1">NOW()+15018.5+$C$5/24</f>
        <v>60371.816689930551</v>
      </c>
    </row>
    <row r="17" spans="1:21" s="14" customFormat="1" ht="12.95" customHeight="1" thickBot="1" x14ac:dyDescent="0.25">
      <c r="A17" s="31" t="s">
        <v>27</v>
      </c>
      <c r="C17" s="14">
        <f>COUNT(C21:C2191)</f>
        <v>2</v>
      </c>
      <c r="E17" s="31" t="s">
        <v>35</v>
      </c>
      <c r="F17" s="33">
        <f ca="1">ROUND(2*(F16-$C$7)/$C$8,0)/2+F15</f>
        <v>14126.5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57692.170618702366</v>
      </c>
      <c r="D18" s="35">
        <f ca="1">+C16</f>
        <v>0.37712259525674829</v>
      </c>
      <c r="E18" s="31" t="s">
        <v>36</v>
      </c>
      <c r="F18" s="27">
        <f ca="1">ROUND(2*(F16-$C$15)/$C$16,0)/2+F15</f>
        <v>7106.5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45354.088175227786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47</v>
      </c>
      <c r="C21" s="22">
        <v>55044.77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8.6736173798840355E-19</v>
      </c>
      <c r="Q21" s="40">
        <f>+C21-15018.5</f>
        <v>40026.269999999997</v>
      </c>
    </row>
    <row r="22" spans="1:21" s="14" customFormat="1" ht="12.95" customHeight="1" x14ac:dyDescent="0.2">
      <c r="A22" s="41" t="s">
        <v>50</v>
      </c>
      <c r="B22" s="42" t="s">
        <v>49</v>
      </c>
      <c r="C22" s="43">
        <v>57692.359179999999</v>
      </c>
      <c r="D22" s="43">
        <v>8.0000000000000004E-4</v>
      </c>
      <c r="E22" s="14">
        <f>+(C22-C$7)/C$8</f>
        <v>7020.539005437261</v>
      </c>
      <c r="F22" s="14">
        <f>ROUND(2*E22,0)/2</f>
        <v>7020.5</v>
      </c>
      <c r="G22" s="14">
        <f>+C22-(C$7+F22*C$8)</f>
        <v>1.4709750001202337E-2</v>
      </c>
      <c r="K22" s="14">
        <f>+G22</f>
        <v>1.4709750001202337E-2</v>
      </c>
      <c r="O22" s="14">
        <f ca="1">+C$11+C$12*$F22</f>
        <v>1.4709750001202337E-2</v>
      </c>
      <c r="Q22" s="40">
        <f>+C22-15018.5</f>
        <v>42673.859179999999</v>
      </c>
    </row>
    <row r="23" spans="1:21" s="14" customFormat="1" ht="12.95" customHeight="1" x14ac:dyDescent="0.2">
      <c r="C23" s="22"/>
      <c r="D23" s="22"/>
      <c r="Q23" s="40"/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s="14" customFormat="1" ht="12.95" customHeight="1" x14ac:dyDescent="0.2">
      <c r="C26" s="22"/>
      <c r="D26" s="22"/>
      <c r="Q26" s="40"/>
    </row>
    <row r="27" spans="1:21" s="14" customFormat="1" ht="12.95" customHeight="1" x14ac:dyDescent="0.2">
      <c r="C27" s="22"/>
      <c r="D27" s="22"/>
      <c r="Q27" s="40"/>
    </row>
    <row r="28" spans="1:21" s="14" customFormat="1" ht="12.95" customHeight="1" x14ac:dyDescent="0.2">
      <c r="C28" s="22"/>
      <c r="D28" s="22"/>
      <c r="Q28" s="40"/>
    </row>
    <row r="29" spans="1:21" s="14" customFormat="1" ht="12.95" customHeight="1" x14ac:dyDescent="0.2">
      <c r="C29" s="22"/>
      <c r="D29" s="22"/>
      <c r="Q29" s="40"/>
    </row>
    <row r="30" spans="1:21" s="14" customFormat="1" ht="12.95" customHeight="1" x14ac:dyDescent="0.2">
      <c r="C30" s="22"/>
      <c r="D30" s="22"/>
      <c r="Q30" s="40"/>
    </row>
    <row r="31" spans="1:21" s="14" customFormat="1" ht="12.95" customHeight="1" x14ac:dyDescent="0.2">
      <c r="C31" s="22"/>
      <c r="D31" s="22"/>
      <c r="Q31" s="40"/>
    </row>
    <row r="32" spans="1:21" s="14" customFormat="1" ht="12.95" customHeight="1" x14ac:dyDescent="0.2">
      <c r="C32" s="22"/>
      <c r="D32" s="22"/>
      <c r="Q32" s="40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2024-03-02T06:36:02Z</dcterms:modified>
</cp:coreProperties>
</file>