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73AD755-90A3-4EB1-A151-716336D59B2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Q23" i="1"/>
  <c r="E22" i="1"/>
  <c r="F22" i="1"/>
  <c r="G22" i="1"/>
  <c r="K22" i="1"/>
  <c r="E21" i="1"/>
  <c r="F21" i="1"/>
  <c r="G21" i="1"/>
  <c r="H21" i="1"/>
  <c r="Q22" i="1"/>
  <c r="F16" i="1"/>
  <c r="F17" i="1" s="1"/>
  <c r="C17" i="1"/>
  <c r="Q21" i="1"/>
  <c r="C11" i="1"/>
  <c r="C12" i="1"/>
  <c r="C16" i="1" l="1"/>
  <c r="D18" i="1" s="1"/>
  <c r="O23" i="1"/>
  <c r="O22" i="1"/>
  <c r="O21" i="1"/>
  <c r="C15" i="1"/>
  <c r="F18" i="1" s="1"/>
  <c r="C18" i="1" l="1"/>
  <c r="F19" i="1"/>
</calcChain>
</file>

<file path=xl/sharedStrings.xml><?xml version="1.0" encoding="utf-8"?>
<sst xmlns="http://schemas.openxmlformats.org/spreadsheetml/2006/main" count="52" uniqueCount="48">
  <si>
    <t>JAVSO..45..121</t>
  </si>
  <si>
    <t>V0613 Peg / GSC 1721-1141</t>
  </si>
  <si>
    <t>s5</t>
  </si>
  <si>
    <t>s6</t>
  </si>
  <si>
    <t>s7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</si>
  <si>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</si>
  <si>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</si>
  <si>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</si>
  <si>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</si>
  <si>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</si>
  <si>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</si>
  <si>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</si>
  <si>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</si>
  <si>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</si>
  <si>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</si>
  <si>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</si>
  <si>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</si>
  <si>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</si>
  <si>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</si>
  <si>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</si>
  <si>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</si>
  <si>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</si>
  <si>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</si>
  <si>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</si>
  <si>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</si>
  <si>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</si>
  <si>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</si>
  <si>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</si>
  <si>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</si>
  <si>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</si>
  <si>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</si>
  <si>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</si>
  <si>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</si>
  <si>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</si>
  <si>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</si>
  <si>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</si>
  <si>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</si>
  <si>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</si>
  <si>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</si>
  <si>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</si>
  <si>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</si>
  <si>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</si>
  <si>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Peg</t>
  </si>
  <si>
    <t>EA</t>
  </si>
  <si>
    <t>not avail.</t>
  </si>
  <si>
    <t>IBVS 5674</t>
  </si>
  <si>
    <t>IBVS 6018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</si>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</sst>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29" fillId="0" borderId="0" xfId="41" applyFont="1" applyAlignment="1">
      <alignment horizontal="left" vertical="center"/>
    </xf>
    <xf numFmtId="0" fontId="29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V0613 Peg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3855</c:v>
                </c:pt>
                <c:pt idx="2">
                  <c:v>6289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31-422D-82BF-BDBC96AE52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3855</c:v>
                </c:pt>
                <c:pt idx="2">
                  <c:v>6289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31-422D-82BF-BDBC96AE52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3855</c:v>
                </c:pt>
                <c:pt idx="2">
                  <c:v>6289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31-422D-82BF-BDBC96AE52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3855</c:v>
                </c:pt>
                <c:pt idx="2">
                  <c:v>6289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-2.665000000706641E-2</c:v>
                </c:pt>
                <c:pt idx="2">
                  <c:v>-4.2269999998097774E-2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31-422D-82BF-BDBC96AE52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3855</c:v>
                </c:pt>
                <c:pt idx="2">
                  <c:v>6289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31-422D-82BF-BDBC96AE52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3855</c:v>
                </c:pt>
                <c:pt idx="2">
                  <c:v>6289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31-422D-82BF-BDBC96AE52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3855</c:v>
                </c:pt>
                <c:pt idx="2">
                  <c:v>6289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31-422D-82BF-BDBC96AE52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3855</c:v>
                </c:pt>
                <c:pt idx="2">
                  <c:v>6289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-1.8762206462004036E-4</c:v>
                </c:pt>
                <c:pt idx="1">
                  <c:v>-2.6165219742318894E-2</c:v>
                </c:pt>
                <c:pt idx="2">
                  <c:v>-4.2567158198225249E-2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31-422D-82BF-BDBC96AE5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66752"/>
        <c:axId val="1"/>
      </c:scatterChart>
      <c:valAx>
        <c:axId val="713966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966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67669172932329"/>
          <c:y val="0.92397937099967764"/>
          <c:w val="0.610526315789473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B0117F-5B1B-6C25-9C21-01D5E94B0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</v>
      </c>
    </row>
    <row r="2" spans="1:6" s="8" customFormat="1" ht="12.95" customHeight="1" x14ac:dyDescent="0.2">
      <c r="A2" s="8" t="s">
        <v>32</v>
      </c>
      <c r="B2" s="8" t="s">
        <v>43</v>
      </c>
      <c r="D2" s="9" t="s">
        <v>42</v>
      </c>
    </row>
    <row r="3" spans="1:6" s="8" customFormat="1" ht="12.95" customHeight="1" thickBot="1" x14ac:dyDescent="0.25"/>
    <row r="4" spans="1:6" s="8" customFormat="1" ht="12.95" customHeight="1" thickTop="1" thickBot="1" x14ac:dyDescent="0.25">
      <c r="A4" s="10" t="s">
        <v>9</v>
      </c>
      <c r="C4" s="11" t="s">
        <v>44</v>
      </c>
      <c r="D4" s="12" t="s">
        <v>44</v>
      </c>
    </row>
    <row r="5" spans="1:6" s="8" customFormat="1" ht="12.95" customHeight="1" thickTop="1" x14ac:dyDescent="0.2">
      <c r="A5" s="13" t="s">
        <v>34</v>
      </c>
      <c r="C5" s="14">
        <v>-9.5</v>
      </c>
      <c r="D5" s="8" t="s">
        <v>35</v>
      </c>
    </row>
    <row r="6" spans="1:6" s="8" customFormat="1" ht="12.95" customHeight="1" x14ac:dyDescent="0.2">
      <c r="A6" s="10" t="s">
        <v>10</v>
      </c>
    </row>
    <row r="7" spans="1:6" s="8" customFormat="1" ht="12.95" customHeight="1" x14ac:dyDescent="0.2">
      <c r="A7" s="8" t="s">
        <v>11</v>
      </c>
      <c r="C7" s="8">
        <v>52844.853000000003</v>
      </c>
      <c r="D7" s="5" t="s">
        <v>45</v>
      </c>
    </row>
    <row r="8" spans="1:6" s="8" customFormat="1" ht="12.95" customHeight="1" x14ac:dyDescent="0.2">
      <c r="A8" s="8" t="s">
        <v>12</v>
      </c>
      <c r="C8" s="8">
        <v>0.77973000000000003</v>
      </c>
      <c r="D8" s="5" t="s">
        <v>45</v>
      </c>
    </row>
    <row r="9" spans="1:6" s="8" customFormat="1" ht="12.95" customHeight="1" x14ac:dyDescent="0.2">
      <c r="A9" s="15" t="s">
        <v>38</v>
      </c>
      <c r="B9" s="16">
        <v>21</v>
      </c>
      <c r="C9" s="17" t="str">
        <f>"F"&amp;B9</f>
        <v>F21</v>
      </c>
      <c r="D9" s="18" t="str">
        <f>"G"&amp;B9</f>
        <v>G21</v>
      </c>
    </row>
    <row r="10" spans="1:6" s="8" customFormat="1" ht="12.95" customHeight="1" thickBot="1" x14ac:dyDescent="0.25">
      <c r="C10" s="19" t="s">
        <v>28</v>
      </c>
      <c r="D10" s="19" t="s">
        <v>29</v>
      </c>
    </row>
    <row r="11" spans="1:6" s="8" customFormat="1" ht="12.95" customHeight="1" x14ac:dyDescent="0.2">
      <c r="A11" s="8" t="s">
        <v>24</v>
      </c>
      <c r="C11" s="18">
        <f ca="1">INTERCEPT(INDIRECT($D$9):G992,INDIRECT($C$9):F992)</f>
        <v>-1.8762206462004036E-4</v>
      </c>
      <c r="D11" s="9"/>
    </row>
    <row r="12" spans="1:6" s="8" customFormat="1" ht="12.95" customHeight="1" x14ac:dyDescent="0.2">
      <c r="A12" s="8" t="s">
        <v>25</v>
      </c>
      <c r="C12" s="18">
        <f ca="1">SLOPE(INDIRECT($D$9):G992,INDIRECT($C$9):F992)</f>
        <v>-6.7386764403888072E-6</v>
      </c>
      <c r="D12" s="9"/>
    </row>
    <row r="13" spans="1:6" s="8" customFormat="1" ht="12.95" customHeight="1" x14ac:dyDescent="0.2">
      <c r="A13" s="8" t="s">
        <v>27</v>
      </c>
      <c r="C13" s="9" t="s">
        <v>22</v>
      </c>
    </row>
    <row r="14" spans="1:6" s="8" customFormat="1" ht="12.95" customHeight="1" x14ac:dyDescent="0.2"/>
    <row r="15" spans="1:6" s="8" customFormat="1" ht="12.95" customHeight="1" x14ac:dyDescent="0.2">
      <c r="A15" s="20" t="s">
        <v>26</v>
      </c>
      <c r="C15" s="21">
        <f ca="1">(C7+C11)+(C8+C12)*INT(MAX(F21:F3533))</f>
        <v>57748.532402841804</v>
      </c>
      <c r="E15" s="22" t="s">
        <v>39</v>
      </c>
      <c r="F15" s="14">
        <v>1</v>
      </c>
    </row>
    <row r="16" spans="1:6" s="8" customFormat="1" ht="12.95" customHeight="1" x14ac:dyDescent="0.2">
      <c r="A16" s="10" t="s">
        <v>13</v>
      </c>
      <c r="C16" s="23">
        <f ca="1">+C8+C12</f>
        <v>0.77972326132355962</v>
      </c>
      <c r="E16" s="22" t="s">
        <v>36</v>
      </c>
      <c r="F16" s="24">
        <f ca="1">NOW()+15018.5+$C$5/24</f>
        <v>60371.819707754628</v>
      </c>
    </row>
    <row r="17" spans="1:17" s="8" customFormat="1" ht="12.95" customHeight="1" thickBot="1" x14ac:dyDescent="0.25">
      <c r="A17" s="22" t="s">
        <v>33</v>
      </c>
      <c r="C17" s="8">
        <f>COUNT(C21:C2191)</f>
        <v>3</v>
      </c>
      <c r="E17" s="22" t="s">
        <v>40</v>
      </c>
      <c r="F17" s="24">
        <f ca="1">ROUND(2*(F16-$C$7)/$C$8,0)/2+F15</f>
        <v>9654.5</v>
      </c>
    </row>
    <row r="18" spans="1:17" s="8" customFormat="1" ht="12.95" customHeight="1" thickTop="1" thickBot="1" x14ac:dyDescent="0.25">
      <c r="A18" s="10" t="s">
        <v>14</v>
      </c>
      <c r="C18" s="25">
        <f ca="1">+C15</f>
        <v>57748.532402841804</v>
      </c>
      <c r="D18" s="26">
        <f ca="1">+C16</f>
        <v>0.77972326132355962</v>
      </c>
      <c r="E18" s="22" t="s">
        <v>41</v>
      </c>
      <c r="F18" s="18">
        <f ca="1">ROUND(2*(F16-$C$15)/$C$16,0)/2+F15</f>
        <v>3365.5</v>
      </c>
    </row>
    <row r="19" spans="1:17" s="8" customFormat="1" ht="12.95" customHeight="1" thickTop="1" x14ac:dyDescent="0.2">
      <c r="E19" s="22" t="s">
        <v>37</v>
      </c>
      <c r="F19" s="27">
        <f ca="1">+$C$15+$C$16*F18-15018.5-$C$5/24</f>
        <v>45354.586872159576</v>
      </c>
    </row>
    <row r="20" spans="1:17" s="8" customFormat="1" ht="12.95" customHeight="1" thickBot="1" x14ac:dyDescent="0.25">
      <c r="A20" s="19" t="s">
        <v>15</v>
      </c>
      <c r="B20" s="19" t="s">
        <v>16</v>
      </c>
      <c r="C20" s="19" t="s">
        <v>17</v>
      </c>
      <c r="D20" s="19" t="s">
        <v>21</v>
      </c>
      <c r="E20" s="19" t="s">
        <v>18</v>
      </c>
      <c r="F20" s="19" t="s">
        <v>19</v>
      </c>
      <c r="G20" s="19" t="s">
        <v>20</v>
      </c>
      <c r="H20" s="28" t="s">
        <v>8</v>
      </c>
      <c r="I20" s="28" t="s">
        <v>47</v>
      </c>
      <c r="J20" s="28" t="s">
        <v>5</v>
      </c>
      <c r="K20" s="28" t="s">
        <v>7</v>
      </c>
      <c r="L20" s="28" t="s">
        <v>2</v>
      </c>
      <c r="M20" s="28" t="s">
        <v>3</v>
      </c>
      <c r="N20" s="28" t="s">
        <v>4</v>
      </c>
      <c r="O20" s="28" t="s">
        <v>31</v>
      </c>
      <c r="P20" s="29" t="s">
        <v>30</v>
      </c>
      <c r="Q20" s="19" t="s">
        <v>23</v>
      </c>
    </row>
    <row r="21" spans="1:17" s="8" customFormat="1" ht="12.95" customHeight="1" x14ac:dyDescent="0.2">
      <c r="A21" s="4" t="s">
        <v>45</v>
      </c>
      <c r="C21" s="30">
        <v>52844.853000000003</v>
      </c>
      <c r="D21" s="30" t="s">
        <v>22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-1.8762206462004036E-4</v>
      </c>
      <c r="Q21" s="31">
        <f>+C21-15018.5</f>
        <v>37826.353000000003</v>
      </c>
    </row>
    <row r="22" spans="1:17" s="8" customFormat="1" ht="12.95" customHeight="1" x14ac:dyDescent="0.2">
      <c r="A22" s="10" t="s">
        <v>46</v>
      </c>
      <c r="C22" s="30">
        <v>55850.6855</v>
      </c>
      <c r="D22" s="30">
        <v>2.0000000000000001E-4</v>
      </c>
      <c r="E22" s="8">
        <f>+(C22-C$7)/C$8</f>
        <v>3854.9658215023105</v>
      </c>
      <c r="F22" s="8">
        <f>ROUND(2*E22,0)/2</f>
        <v>3855</v>
      </c>
      <c r="G22" s="8">
        <f>+C22-(C$7+F22*C$8)</f>
        <v>-2.665000000706641E-2</v>
      </c>
      <c r="K22" s="8">
        <f>+G22</f>
        <v>-2.665000000706641E-2</v>
      </c>
      <c r="O22" s="8">
        <f ca="1">+C$11+C$12*$F22</f>
        <v>-2.6165219742318894E-2</v>
      </c>
      <c r="Q22" s="31">
        <f>+C22-15018.5</f>
        <v>40832.1855</v>
      </c>
    </row>
    <row r="23" spans="1:17" s="8" customFormat="1" ht="12.95" customHeight="1" x14ac:dyDescent="0.2">
      <c r="A23" s="6" t="s">
        <v>0</v>
      </c>
      <c r="B23" s="7" t="s">
        <v>6</v>
      </c>
      <c r="C23" s="6">
        <v>57748.532700000003</v>
      </c>
      <c r="D23" s="6">
        <v>2.0000000000000001E-4</v>
      </c>
      <c r="E23" s="8">
        <f>+(C23-C$7)/C$8</f>
        <v>6288.945788926937</v>
      </c>
      <c r="F23" s="8">
        <f>ROUND(2*E23,0)/2</f>
        <v>6289</v>
      </c>
      <c r="G23" s="8">
        <f>+C23-(C$7+F23*C$8)</f>
        <v>-4.2269999998097774E-2</v>
      </c>
      <c r="K23" s="8">
        <f>+G23</f>
        <v>-4.2269999998097774E-2</v>
      </c>
      <c r="O23" s="8">
        <f ca="1">+C$11+C$12*$F23</f>
        <v>-4.2567158198225249E-2</v>
      </c>
      <c r="Q23" s="31">
        <f>+C23-15018.5</f>
        <v>42730.032700000003</v>
      </c>
    </row>
    <row r="24" spans="1:17" s="8" customFormat="1" ht="12.95" customHeight="1" x14ac:dyDescent="0.2">
      <c r="C24" s="30"/>
      <c r="D24" s="30"/>
      <c r="Q24" s="31"/>
    </row>
    <row r="25" spans="1:17" x14ac:dyDescent="0.2">
      <c r="C25" s="3"/>
      <c r="D25" s="3"/>
      <c r="Q25" s="2"/>
    </row>
    <row r="26" spans="1:17" x14ac:dyDescent="0.2">
      <c r="C26" s="3"/>
      <c r="D26" s="3"/>
      <c r="Q26" s="2"/>
    </row>
    <row r="27" spans="1:17" x14ac:dyDescent="0.2">
      <c r="C27" s="3"/>
      <c r="D27" s="3"/>
      <c r="Q27" s="2"/>
    </row>
    <row r="28" spans="1:17" x14ac:dyDescent="0.2">
      <c r="C28" s="3"/>
      <c r="D28" s="3"/>
      <c r="Q28" s="2"/>
    </row>
    <row r="29" spans="1:17" x14ac:dyDescent="0.2">
      <c r="C29" s="3"/>
      <c r="D29" s="3"/>
      <c r="Q29" s="2"/>
    </row>
    <row r="30" spans="1:17" x14ac:dyDescent="0.2">
      <c r="C30" s="3"/>
      <c r="D30" s="3"/>
      <c r="Q30" s="2"/>
    </row>
    <row r="31" spans="1:17" x14ac:dyDescent="0.2">
      <c r="C31" s="3"/>
      <c r="D31" s="3"/>
      <c r="Q31" s="2"/>
    </row>
    <row r="32" spans="1:17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hyperlinks>
    <hyperlink ref="H63347" r:id="rId1" display="http://vsolj.cetus-net.org/bulletin.html"/>
    <hyperlink ref="H63340" r:id="rId2" display="https://www.aavso.org/ejaavso"/>
    <hyperlink ref="AP198" r:id="rId3" display="http://cdsbib.u-strasbg.fr/cgi-bin/cdsbib?1990RMxAA..21..381G"/>
    <hyperlink ref="AP195" r:id="rId4" display="http://cdsbib.u-strasbg.fr/cgi-bin/cdsbib?1990RMxAA..21..381G"/>
    <hyperlink ref="AP197" r:id="rId5" display="http://cdsbib.u-strasbg.fr/cgi-bin/cdsbib?1990RMxAA..21..381G"/>
    <hyperlink ref="AP173" r:id="rId6" display="http://cdsbib.u-strasbg.fr/cgi-bin/cdsbib?1990RMxAA..21..381G"/>
    <hyperlink ref="I63347" r:id="rId7" display="http://vsolj.cetus-net.org/bulletin.html"/>
    <hyperlink ref="AQ334" r:id="rId8" display="http://cdsbib.u-strasbg.fr/cgi-bin/cdsbib?1990RMxAA..21..381G"/>
    <hyperlink ref="AQ1978" r:id="rId9" display="http://cdsbib.u-strasbg.fr/cgi-bin/cdsbib?1990RMxAA..21..381G"/>
    <hyperlink ref="AQ335" r:id="rId10" display="http://cdsbib.u-strasbg.fr/cgi-bin/cdsbib?1990RMxAA..21..381G"/>
    <hyperlink ref="H63344" r:id="rId11" display="https://www.aavso.org/ejaavso"/>
    <hyperlink ref="H1185" r:id="rId12" display="http://vsolj.cetus-net.org/bulletin.html"/>
    <hyperlink ref="AP4423" r:id="rId13" display="http://cdsbib.u-strasbg.fr/cgi-bin/cdsbib?1990RMxAA..21..381G"/>
    <hyperlink ref="AP4426" r:id="rId14" display="http://cdsbib.u-strasbg.fr/cgi-bin/cdsbib?1990RMxAA..21..381G"/>
    <hyperlink ref="AP4424" r:id="rId15" display="http://cdsbib.u-strasbg.fr/cgi-bin/cdsbib?1990RMxAA..21..381G"/>
    <hyperlink ref="AP4402" r:id="rId16" display="http://cdsbib.u-strasbg.fr/cgi-bin/cdsbib?1990RMxAA..21..381G"/>
    <hyperlink ref="I1185" r:id="rId17" display="http://vsolj.cetus-net.org/bulletin.html"/>
    <hyperlink ref="AQ4536" r:id="rId18" display="http://cdsbib.u-strasbg.fr/cgi-bin/cdsbib?1990RMxAA..21..381G"/>
    <hyperlink ref="AQ64624" r:id="rId19" display="http://cdsbib.u-strasbg.fr/cgi-bin/cdsbib?1990RMxAA..21..381G"/>
    <hyperlink ref="AQ453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2024-03-02T06:40:22Z</dcterms:modified>
</cp:coreProperties>
</file>