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49E1EBD-CDB5-438E-A7C5-A3FD137D90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 l="1"/>
  <c r="C16" i="1" l="1"/>
  <c r="D18" i="1" s="1"/>
  <c r="O23" i="1"/>
  <c r="S23" i="1" s="1"/>
  <c r="O21" i="1"/>
  <c r="S21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<sst xmlns="http://schemas.openxmlformats.org/spreadsheetml/2006/main" count="56" uniqueCount="52">
  <si>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</si>
  <si>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</si>
  <si>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</si>
  <si>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</si>
  <si>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</si>
  <si>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</si>
  <si>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</si>
  <si>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</si>
  <si>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</si>
  <si>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</si>
  <si>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</si>
  <si>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</si>
  <si>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</si>
  <si>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</si>
  <si>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</si>
  <si>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</si>
  <si>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</si>
  <si>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</si>
  <si>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</si>
  <si>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</si>
  <si>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</si>
  <si>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</si>
  <si>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</si>
  <si>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</si>
  <si>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</si>
  <si>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</si>
  <si>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</si>
  <si>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</si>
  <si>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</si>
  <si>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</si>
  <si>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</si>
  <si>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</si>
  <si>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</si>
  <si>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</si>
  <si>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</si>
  <si>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</si>
  <si>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</si>
  <si>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</si>
  <si>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</si>
  <si>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</si>
  <si>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</si>
  <si>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</si>
  <si>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G2225-1482</t>
  </si>
  <si>
    <t>G2225-1482_Peg.xls</t>
  </si>
  <si>
    <t>EC</t>
  </si>
  <si>
    <t>Peg</t>
  </si>
  <si>
    <t>VSX</t>
  </si>
  <si>
    <t>IBVS 5920</t>
  </si>
  <si>
    <t>I</t>
  </si>
  <si>
    <t>IBVS 6011</t>
  </si>
  <si>
    <t>V0661 Peg / GSC 2225-1482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</si>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</sst>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V0661 Peg - O-C Diagr.</a:t>
            </a:r>
          </a:p>
        </c:rich>
      </c:tx>
      <c:layout>
        <c:manualLayout>
          <c:xMode val="edge"/>
          <c:yMode val="edge"/>
          <c:x val="0.34536340852130326"/>
          <c:y val="3.9100684261974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</c:v>
                </c:pt>
                <c:pt idx="2">
                  <c:v>1472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F3-4BAC-BF8F-57B42E70A4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</c:v>
                </c:pt>
                <c:pt idx="2">
                  <c:v>1472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-7.3799999736365862E-3</c:v>
                </c:pt>
                <c:pt idx="2">
                  <c:v>-1.5851999967708252E-2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F3-4BAC-BF8F-57B42E70A4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</c:v>
                </c:pt>
                <c:pt idx="2">
                  <c:v>1472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F3-4BAC-BF8F-57B42E70A4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</c:v>
                </c:pt>
                <c:pt idx="2">
                  <c:v>1472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F3-4BAC-BF8F-57B42E70A4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</c:v>
                </c:pt>
                <c:pt idx="2">
                  <c:v>1472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F3-4BAC-BF8F-57B42E70A4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</c:v>
                </c:pt>
                <c:pt idx="2">
                  <c:v>1472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F3-4BAC-BF8F-57B42E70A4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</c:v>
                </c:pt>
                <c:pt idx="2">
                  <c:v>1472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F3-4BAC-BF8F-57B42E70A4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</c:v>
                </c:pt>
                <c:pt idx="2">
                  <c:v>1472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-8.2331446419964954E-4</c:v>
                </c:pt>
                <c:pt idx="1">
                  <c:v>-6.1267229402323627E-3</c:v>
                </c:pt>
                <c:pt idx="2">
                  <c:v>-1.6281962536912824E-2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F3-4BAC-BF8F-57B42E70A4B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</c:v>
                </c:pt>
                <c:pt idx="2">
                  <c:v>1472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F3-4BAC-BF8F-57B42E70A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973776"/>
        <c:axId val="1"/>
      </c:scatterChart>
      <c:valAx>
        <c:axId val="88197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973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9D65E7A-C5E2-3980-DFEC-7BCDFCF24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50</v>
      </c>
      <c r="E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3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5">
        <v>54761.56799999997</v>
      </c>
      <c r="D7" s="14" t="s">
        <v>46</v>
      </c>
    </row>
    <row r="8" spans="1:7" s="7" customFormat="1" ht="12.95" customHeight="1" x14ac:dyDescent="0.2">
      <c r="A8" s="7" t="s">
        <v>3</v>
      </c>
      <c r="C8" s="35">
        <v>0.74871600000000005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-8.2331446419964954E-4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-1.0501798962441016E-5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60371.831821643515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55863.661670037436</v>
      </c>
      <c r="D15" s="20" t="s">
        <v>38</v>
      </c>
      <c r="E15" s="21">
        <f ca="1">ROUND(2*(E14-$C$7)/$C$8,0)/2+E13</f>
        <v>7494</v>
      </c>
    </row>
    <row r="16" spans="1:7" s="7" customFormat="1" ht="12.95" customHeight="1" x14ac:dyDescent="0.2">
      <c r="A16" s="10" t="s">
        <v>4</v>
      </c>
      <c r="C16" s="24">
        <f ca="1">+C8+C12</f>
        <v>0.7487054982010376</v>
      </c>
      <c r="D16" s="20" t="s">
        <v>39</v>
      </c>
      <c r="E16" s="18">
        <f ca="1">ROUND(2*(E14-$C$15)/$C$16,0)/2+E13</f>
        <v>6022.5</v>
      </c>
    </row>
    <row r="17" spans="1:19" s="7" customFormat="1" ht="12.95" customHeight="1" thickBot="1" x14ac:dyDescent="0.25">
      <c r="A17" s="20" t="s">
        <v>29</v>
      </c>
      <c r="C17" s="7">
        <f>COUNT(C21:C2191)</f>
        <v>3</v>
      </c>
      <c r="D17" s="20" t="s">
        <v>33</v>
      </c>
      <c r="E17" s="25">
        <f ca="1">+$C$15+$C$16*E16-15018.5-$C$9/24</f>
        <v>45354.636366286519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55863.661670037436</v>
      </c>
      <c r="D18" s="27">
        <f ca="1">+C16</f>
        <v>0.7487054982010376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1.1030452937970958E-3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51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54761.56799999997</v>
      </c>
      <c r="D21" s="13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-8.2331446419964954E-4</v>
      </c>
      <c r="Q21" s="34">
        <f>+C21-15018.5</f>
        <v>39743.06799999997</v>
      </c>
      <c r="S21" s="7">
        <f ca="1">+(O21-G21)^2</f>
        <v>6.7784670696035602E-7</v>
      </c>
    </row>
    <row r="22" spans="1:19" s="7" customFormat="1" ht="12.95" customHeight="1" x14ac:dyDescent="0.2">
      <c r="A22" s="4" t="s">
        <v>47</v>
      </c>
      <c r="B22" s="5" t="s">
        <v>48</v>
      </c>
      <c r="C22" s="4">
        <v>55139.662199999999</v>
      </c>
      <c r="D22" s="4">
        <v>2.9999999999999997E-4</v>
      </c>
      <c r="E22" s="7">
        <f>+(C22-C$7)/C$8</f>
        <v>504.9901431250683</v>
      </c>
      <c r="F22" s="7">
        <f>ROUND(2*E22,0)/2</f>
        <v>505</v>
      </c>
      <c r="G22" s="7">
        <f>+C22-(C$7+F22*C$8)</f>
        <v>-7.3799999736365862E-3</v>
      </c>
      <c r="I22" s="7">
        <f>+G22</f>
        <v>-7.3799999736365862E-3</v>
      </c>
      <c r="O22" s="7">
        <f ca="1">+C$11+C$12*$F22</f>
        <v>-6.1267229402323627E-3</v>
      </c>
      <c r="Q22" s="34">
        <f>+C22-15018.5</f>
        <v>40121.162199999999</v>
      </c>
      <c r="S22" s="7">
        <f ca="1">+(O22-G22)^2</f>
        <v>1.5707033224584911E-6</v>
      </c>
    </row>
    <row r="23" spans="1:19" s="7" customFormat="1" ht="12.95" customHeight="1" x14ac:dyDescent="0.2">
      <c r="A23" s="4" t="s">
        <v>49</v>
      </c>
      <c r="B23" s="5" t="s">
        <v>48</v>
      </c>
      <c r="C23" s="4">
        <v>55863.662100000001</v>
      </c>
      <c r="D23" s="4">
        <v>5.0000000000000001E-4</v>
      </c>
      <c r="E23" s="7">
        <f>+(C23-C$7)/C$8</f>
        <v>1471.978827753155</v>
      </c>
      <c r="F23" s="7">
        <f>ROUND(2*E23,0)/2</f>
        <v>1472</v>
      </c>
      <c r="G23" s="7">
        <f>+C23-(C$7+F23*C$8)</f>
        <v>-1.5851999967708252E-2</v>
      </c>
      <c r="I23" s="7">
        <f>+G23</f>
        <v>-1.5851999967708252E-2</v>
      </c>
      <c r="O23" s="7">
        <f ca="1">+C$11+C$12*$F23</f>
        <v>-1.6281962536912824E-2</v>
      </c>
      <c r="Q23" s="34">
        <f>+C23-15018.5</f>
        <v>40845.162100000001</v>
      </c>
      <c r="S23" s="7">
        <f ca="1">+(O23-G23)^2</f>
        <v>1.8486781091699584E-7</v>
      </c>
    </row>
    <row r="24" spans="1:19" s="7" customFormat="1" ht="12.95" customHeight="1" x14ac:dyDescent="0.2">
      <c r="C24" s="13"/>
      <c r="D24" s="13"/>
      <c r="Q24" s="34"/>
    </row>
    <row r="25" spans="1:19" s="7" customFormat="1" ht="12.95" customHeight="1" x14ac:dyDescent="0.2">
      <c r="C25" s="13"/>
      <c r="D25" s="13"/>
      <c r="Q25" s="34"/>
    </row>
    <row r="26" spans="1:19" s="7" customFormat="1" ht="12.95" customHeight="1" x14ac:dyDescent="0.2">
      <c r="C26" s="13"/>
      <c r="D26" s="13"/>
      <c r="Q26" s="34"/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2024-03-02T06:57:49Z</dcterms:modified>
</cp:coreProperties>
</file>