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D276B4A-8236-40BC-91F7-83D780A60CB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E23" i="1"/>
  <c r="F23" i="1"/>
  <c r="G23" i="1"/>
  <c r="K23" i="1"/>
  <c r="E9" i="1"/>
  <c r="D9" i="1"/>
  <c r="Q22" i="1"/>
  <c r="Q23" i="1"/>
  <c r="C8" i="1"/>
  <c r="C7" i="1"/>
  <c r="G22" i="1"/>
  <c r="K22" i="1"/>
  <c r="E21" i="1"/>
  <c r="F21" i="1"/>
  <c r="G21" i="1"/>
  <c r="H21" i="1"/>
  <c r="D8" i="1"/>
  <c r="F16" i="1"/>
  <c r="C17" i="1"/>
  <c r="Q21" i="1"/>
  <c r="C12" i="1"/>
  <c r="C11" i="1"/>
  <c r="O23" i="1" l="1"/>
  <c r="O22" i="1"/>
  <c r="C15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<sst xmlns="http://schemas.openxmlformats.org/spreadsheetml/2006/main" count="58" uniqueCount="49">
  <si>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</si>
  <si>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</si>
  <si>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</si>
  <si>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</si>
  <si>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</si>
  <si>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</si>
  <si>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</si>
  <si>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</si>
  <si>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</si>
  <si>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</si>
  <si>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</si>
  <si>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</si>
  <si>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</si>
  <si>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</si>
  <si>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</si>
  <si>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</si>
  <si>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</si>
  <si>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</si>
  <si>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</si>
  <si>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</si>
  <si>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</si>
  <si>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</si>
  <si>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</si>
  <si>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</si>
  <si>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</si>
  <si>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</si>
  <si>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</si>
  <si>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</si>
  <si>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</si>
  <si>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</si>
  <si>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</si>
  <si>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</si>
  <si>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</si>
  <si>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</si>
  <si>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</si>
  <si>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</si>
  <si>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</si>
  <si>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</si>
  <si>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vis</t>
  </si>
  <si>
    <t>PE</t>
  </si>
  <si>
    <t>CCD</t>
  </si>
  <si>
    <t>G2753-1017</t>
  </si>
  <si>
    <t>2014A</t>
  </si>
  <si>
    <t>EW</t>
  </si>
  <si>
    <t>VSX</t>
  </si>
  <si>
    <t>Peg</t>
  </si>
  <si>
    <t>IBVS 6149</t>
  </si>
  <si>
    <t>I</t>
  </si>
  <si>
    <t>V0664 Peg / G2753-1017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</si>
</sst>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lef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1" fillId="0" borderId="0" xfId="0" applyFont="1" applyAlignment="1"/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V0664 Peg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9825</c:v>
                </c:pt>
                <c:pt idx="2">
                  <c:v>9825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DB-4EBA-A033-CE8E0BDCE0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9825</c:v>
                </c:pt>
                <c:pt idx="2">
                  <c:v>9825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DB-4EBA-A033-CE8E0BDCE0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9825</c:v>
                </c:pt>
                <c:pt idx="2">
                  <c:v>9825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DB-4EBA-A033-CE8E0BDCE0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9825</c:v>
                </c:pt>
                <c:pt idx="2">
                  <c:v>9825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-4.4150000001536682E-2</c:v>
                </c:pt>
                <c:pt idx="2">
                  <c:v>4.454999999870779E-2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DB-4EBA-A033-CE8E0BDCE0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9825</c:v>
                </c:pt>
                <c:pt idx="2">
                  <c:v>9825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DB-4EBA-A033-CE8E0BDCE0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9825</c:v>
                </c:pt>
                <c:pt idx="2">
                  <c:v>9825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DB-4EBA-A033-CE8E0BDCE0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9825</c:v>
                </c:pt>
                <c:pt idx="2">
                  <c:v>9825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DB-4EBA-A033-CE8E0BDCE0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9825</c:v>
                </c:pt>
                <c:pt idx="2">
                  <c:v>9825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2.9002408113987244E-18</c:v>
                </c:pt>
                <c:pt idx="1">
                  <c:v>1.999999985855524E-4</c:v>
                </c:pt>
                <c:pt idx="2">
                  <c:v>1.999999985855524E-4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DB-4EBA-A033-CE8E0BDCE07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9825</c:v>
                </c:pt>
                <c:pt idx="2">
                  <c:v>9825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DB-4EBA-A033-CE8E0BDCE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958472"/>
        <c:axId val="1"/>
      </c:scatterChart>
      <c:valAx>
        <c:axId val="713958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958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19050</xdr:rowOff>
    </xdr:from>
    <xdr:to>
      <xdr:col>17</xdr:col>
      <xdr:colOff>371475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907475C-4BBE-F07C-DDAF-FF3B27906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2" t="s">
        <v>48</v>
      </c>
      <c r="F1" s="2" t="s">
        <v>41</v>
      </c>
      <c r="G1" s="3" t="s">
        <v>42</v>
      </c>
      <c r="H1" s="4"/>
      <c r="I1" s="9" t="s">
        <v>41</v>
      </c>
      <c r="J1" s="10" t="s">
        <v>41</v>
      </c>
      <c r="K1" s="6">
        <v>22.535934000000001</v>
      </c>
      <c r="L1" s="7">
        <v>33.334690799999997</v>
      </c>
      <c r="M1" s="8">
        <v>51452.885000000002</v>
      </c>
      <c r="N1" s="8">
        <v>0.40037</v>
      </c>
      <c r="O1" s="11" t="s">
        <v>43</v>
      </c>
    </row>
    <row r="2" spans="1:15" s="13" customFormat="1" ht="12.95" customHeight="1" x14ac:dyDescent="0.2">
      <c r="A2" s="13" t="s">
        <v>23</v>
      </c>
      <c r="B2" s="13" t="s">
        <v>43</v>
      </c>
      <c r="C2" s="14"/>
      <c r="D2" s="15" t="s">
        <v>45</v>
      </c>
    </row>
    <row r="3" spans="1:15" s="13" customFormat="1" ht="12.95" customHeight="1" thickBot="1" x14ac:dyDescent="0.25"/>
    <row r="4" spans="1:15" s="13" customFormat="1" ht="12.95" customHeight="1" thickTop="1" thickBot="1" x14ac:dyDescent="0.25">
      <c r="A4" s="16" t="s">
        <v>0</v>
      </c>
      <c r="C4" s="17" t="s">
        <v>37</v>
      </c>
      <c r="D4" s="18" t="s">
        <v>37</v>
      </c>
    </row>
    <row r="5" spans="1:15" s="13" customFormat="1" ht="12.95" customHeight="1" thickTop="1" x14ac:dyDescent="0.2">
      <c r="A5" s="19" t="s">
        <v>28</v>
      </c>
      <c r="C5" s="20">
        <v>-9.5</v>
      </c>
      <c r="D5" s="13" t="s">
        <v>29</v>
      </c>
    </row>
    <row r="6" spans="1:15" s="13" customFormat="1" ht="12.95" customHeight="1" x14ac:dyDescent="0.2">
      <c r="A6" s="16" t="s">
        <v>1</v>
      </c>
    </row>
    <row r="7" spans="1:15" s="13" customFormat="1" ht="12.95" customHeight="1" x14ac:dyDescent="0.2">
      <c r="A7" s="13" t="s">
        <v>2</v>
      </c>
      <c r="C7" s="45">
        <f>M1</f>
        <v>51452.885000000002</v>
      </c>
      <c r="D7" s="5" t="s">
        <v>44</v>
      </c>
    </row>
    <row r="8" spans="1:15" s="13" customFormat="1" ht="12.95" customHeight="1" x14ac:dyDescent="0.2">
      <c r="A8" s="13" t="s">
        <v>3</v>
      </c>
      <c r="C8" s="45">
        <f>N1</f>
        <v>0.40037</v>
      </c>
      <c r="D8" s="22" t="str">
        <f>D7</f>
        <v>VSX</v>
      </c>
    </row>
    <row r="9" spans="1:15" s="13" customFormat="1" ht="12.95" customHeight="1" x14ac:dyDescent="0.2">
      <c r="A9" s="23" t="s">
        <v>32</v>
      </c>
      <c r="C9" s="24">
        <v>21</v>
      </c>
      <c r="D9" s="25" t="str">
        <f>"F"&amp;C9</f>
        <v>F21</v>
      </c>
      <c r="E9" s="26" t="str">
        <f>"G"&amp;C9</f>
        <v>G21</v>
      </c>
    </row>
    <row r="10" spans="1:15" s="13" customFormat="1" ht="12.95" customHeight="1" thickBot="1" x14ac:dyDescent="0.25">
      <c r="C10" s="27" t="s">
        <v>19</v>
      </c>
      <c r="D10" s="27" t="s">
        <v>20</v>
      </c>
    </row>
    <row r="11" spans="1:15" s="13" customFormat="1" ht="12.95" customHeight="1" x14ac:dyDescent="0.2">
      <c r="A11" s="13" t="s">
        <v>15</v>
      </c>
      <c r="C11" s="26">
        <f ca="1">INTERCEPT(INDIRECT($E$9):G992,INDIRECT($D$9):F992)</f>
        <v>2.9002408113987244E-18</v>
      </c>
      <c r="D11" s="15"/>
    </row>
    <row r="12" spans="1:15" s="13" customFormat="1" ht="12.95" customHeight="1" x14ac:dyDescent="0.2">
      <c r="A12" s="13" t="s">
        <v>16</v>
      </c>
      <c r="C12" s="26">
        <f ca="1">SLOPE(INDIRECT($E$9):G992,INDIRECT($D$9):F992)</f>
        <v>2.0356233952727686E-8</v>
      </c>
      <c r="D12" s="15"/>
    </row>
    <row r="13" spans="1:15" s="13" customFormat="1" ht="12.95" customHeight="1" x14ac:dyDescent="0.2">
      <c r="A13" s="13" t="s">
        <v>18</v>
      </c>
      <c r="C13" s="15" t="s">
        <v>13</v>
      </c>
    </row>
    <row r="14" spans="1:15" s="13" customFormat="1" ht="12.95" customHeight="1" x14ac:dyDescent="0.2"/>
    <row r="15" spans="1:15" s="13" customFormat="1" ht="12.95" customHeight="1" x14ac:dyDescent="0.2">
      <c r="A15" s="28" t="s">
        <v>17</v>
      </c>
      <c r="C15" s="29">
        <f ca="1">(C7+C11)+(C8+C12)*INT(MAX(F21:F3533))</f>
        <v>55386.520450000004</v>
      </c>
      <c r="E15" s="30" t="s">
        <v>34</v>
      </c>
      <c r="F15" s="31">
        <v>1</v>
      </c>
    </row>
    <row r="16" spans="1:15" s="13" customFormat="1" ht="12.95" customHeight="1" x14ac:dyDescent="0.2">
      <c r="A16" s="16" t="s">
        <v>4</v>
      </c>
      <c r="C16" s="32">
        <f ca="1">+C8+C12</f>
        <v>0.40037002035623398</v>
      </c>
      <c r="E16" s="30" t="s">
        <v>30</v>
      </c>
      <c r="F16" s="32">
        <f ca="1">NOW()+15018.5+$C$5/24</f>
        <v>60371.832723148145</v>
      </c>
    </row>
    <row r="17" spans="1:18" s="13" customFormat="1" ht="12.95" customHeight="1" thickBot="1" x14ac:dyDescent="0.25">
      <c r="A17" s="30" t="s">
        <v>27</v>
      </c>
      <c r="C17" s="13">
        <f>COUNT(C21:C2191)</f>
        <v>3</v>
      </c>
      <c r="E17" s="30" t="s">
        <v>35</v>
      </c>
      <c r="F17" s="33">
        <f ca="1">ROUND(2*(F16-$C$7)/$C$8,0)/2+F15</f>
        <v>22278</v>
      </c>
    </row>
    <row r="18" spans="1:18" s="13" customFormat="1" ht="12.95" customHeight="1" thickTop="1" thickBot="1" x14ac:dyDescent="0.25">
      <c r="A18" s="16" t="s">
        <v>5</v>
      </c>
      <c r="C18" s="34">
        <f ca="1">+C15</f>
        <v>55386.520450000004</v>
      </c>
      <c r="D18" s="35">
        <f ca="1">+C16</f>
        <v>0.40037002035623398</v>
      </c>
      <c r="E18" s="30" t="s">
        <v>36</v>
      </c>
      <c r="F18" s="26">
        <f ca="1">ROUND(2*(F16-$C$15)/$C$16,0)/2+F15</f>
        <v>12453</v>
      </c>
    </row>
    <row r="19" spans="1:18" s="13" customFormat="1" ht="12.95" customHeight="1" thickTop="1" x14ac:dyDescent="0.2">
      <c r="E19" s="30" t="s">
        <v>31</v>
      </c>
      <c r="F19" s="36">
        <f ca="1">+$C$15+$C$16*F18-15018.5-$C$5/24</f>
        <v>45354.224146829518</v>
      </c>
    </row>
    <row r="20" spans="1:18" s="13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7" t="s">
        <v>44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7" t="s">
        <v>14</v>
      </c>
      <c r="R20" s="39" t="s">
        <v>33</v>
      </c>
    </row>
    <row r="21" spans="1:18" s="13" customFormat="1" ht="12.95" customHeight="1" x14ac:dyDescent="0.2">
      <c r="A21" s="13" t="s">
        <v>44</v>
      </c>
      <c r="C21" s="21">
        <v>51452.885000000002</v>
      </c>
      <c r="D21" s="21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H21" s="13">
        <f>+G21</f>
        <v>0</v>
      </c>
      <c r="O21" s="13">
        <f ca="1">+C$11+C$12*$F21</f>
        <v>2.9002408113987244E-18</v>
      </c>
      <c r="Q21" s="40">
        <f>+C21-15018.5</f>
        <v>36434.385000000002</v>
      </c>
    </row>
    <row r="22" spans="1:18" s="13" customFormat="1" ht="12.95" customHeight="1" x14ac:dyDescent="0.2">
      <c r="A22" s="41" t="s">
        <v>46</v>
      </c>
      <c r="B22" s="42" t="s">
        <v>47</v>
      </c>
      <c r="C22" s="41">
        <v>55386.4761</v>
      </c>
      <c r="D22" s="41">
        <v>8.9999999999999998E-4</v>
      </c>
      <c r="E22" s="13">
        <f>+(C22-C$7)/C$8</f>
        <v>9824.8897270025172</v>
      </c>
      <c r="F22" s="13">
        <f>ROUND(2*E22,0)/2</f>
        <v>9825</v>
      </c>
      <c r="G22" s="13">
        <f>+C22-(C$7+F22*C$8)</f>
        <v>-4.4150000001536682E-2</v>
      </c>
      <c r="K22" s="13">
        <f>+G22</f>
        <v>-4.4150000001536682E-2</v>
      </c>
      <c r="O22" s="13">
        <f ca="1">+C$11+C$12*$F22</f>
        <v>1.999999985855524E-4</v>
      </c>
      <c r="Q22" s="40">
        <f>+C22-15018.5</f>
        <v>40367.9761</v>
      </c>
    </row>
    <row r="23" spans="1:18" s="13" customFormat="1" ht="12.95" customHeight="1" x14ac:dyDescent="0.2">
      <c r="A23" s="43" t="s">
        <v>46</v>
      </c>
      <c r="B23" s="44" t="s">
        <v>47</v>
      </c>
      <c r="C23" s="43">
        <v>55386.5648</v>
      </c>
      <c r="D23" s="43">
        <v>2.5000000000000001E-3</v>
      </c>
      <c r="E23" s="13">
        <f>+(C23-C$7)/C$8</f>
        <v>9825.1112720733272</v>
      </c>
      <c r="F23" s="13">
        <f>ROUND(2*E23,0)/2</f>
        <v>9825</v>
      </c>
      <c r="G23" s="13">
        <f>+C23-(C$7+F23*C$8)</f>
        <v>4.454999999870779E-2</v>
      </c>
      <c r="K23" s="13">
        <f>+G23</f>
        <v>4.454999999870779E-2</v>
      </c>
      <c r="O23" s="13">
        <f ca="1">+C$11+C$12*$F23</f>
        <v>1.999999985855524E-4</v>
      </c>
      <c r="Q23" s="40">
        <f>+C23-15018.5</f>
        <v>40368.0648</v>
      </c>
    </row>
    <row r="24" spans="1:18" s="13" customFormat="1" ht="12.95" customHeight="1" x14ac:dyDescent="0.2">
      <c r="C24" s="21"/>
      <c r="D24" s="21"/>
      <c r="Q24" s="40"/>
    </row>
    <row r="25" spans="1:18" s="13" customFormat="1" ht="12.95" customHeight="1" x14ac:dyDescent="0.2">
      <c r="C25" s="21"/>
      <c r="D25" s="21"/>
      <c r="Q25" s="40"/>
    </row>
    <row r="26" spans="1:18" s="13" customFormat="1" ht="12.95" customHeight="1" x14ac:dyDescent="0.2">
      <c r="C26" s="21"/>
      <c r="D26" s="21"/>
      <c r="Q26" s="40"/>
    </row>
    <row r="27" spans="1:18" s="13" customFormat="1" ht="12.95" customHeight="1" x14ac:dyDescent="0.2">
      <c r="C27" s="21"/>
      <c r="D27" s="21"/>
      <c r="Q27" s="40"/>
    </row>
    <row r="28" spans="1:18" s="13" customFormat="1" ht="12.95" customHeight="1" x14ac:dyDescent="0.2">
      <c r="C28" s="21"/>
      <c r="D28" s="21"/>
      <c r="Q28" s="40"/>
    </row>
    <row r="29" spans="1:18" s="13" customFormat="1" ht="12.95" customHeight="1" x14ac:dyDescent="0.2">
      <c r="C29" s="21"/>
      <c r="D29" s="21"/>
      <c r="Q29" s="40"/>
    </row>
    <row r="30" spans="1:18" s="13" customFormat="1" ht="12.95" customHeight="1" x14ac:dyDescent="0.2">
      <c r="C30" s="21"/>
      <c r="D30" s="21"/>
      <c r="Q30" s="40"/>
    </row>
    <row r="31" spans="1:18" s="13" customFormat="1" ht="12.95" customHeight="1" x14ac:dyDescent="0.2">
      <c r="C31" s="21"/>
      <c r="D31" s="21"/>
      <c r="Q31" s="40"/>
    </row>
    <row r="32" spans="1:18" s="13" customFormat="1" ht="12.95" customHeight="1" x14ac:dyDescent="0.2">
      <c r="C32" s="21"/>
      <c r="D32" s="21"/>
      <c r="Q32" s="40"/>
    </row>
    <row r="33" spans="3:17" s="13" customFormat="1" ht="12.95" customHeight="1" x14ac:dyDescent="0.2">
      <c r="C33" s="21"/>
      <c r="D33" s="21"/>
      <c r="Q33" s="40"/>
    </row>
    <row r="34" spans="3:17" s="13" customFormat="1" ht="12.95" customHeight="1" x14ac:dyDescent="0.2">
      <c r="C34" s="21"/>
      <c r="D34" s="21"/>
    </row>
    <row r="35" spans="3:17" s="13" customFormat="1" ht="12.95" customHeight="1" x14ac:dyDescent="0.2">
      <c r="C35" s="21"/>
      <c r="D35" s="21"/>
    </row>
    <row r="36" spans="3:17" s="13" customFormat="1" ht="12.95" customHeight="1" x14ac:dyDescent="0.2">
      <c r="C36" s="21"/>
      <c r="D36" s="21"/>
    </row>
    <row r="37" spans="3:17" s="13" customFormat="1" ht="12.95" customHeight="1" x14ac:dyDescent="0.2">
      <c r="C37" s="21"/>
      <c r="D37" s="21"/>
    </row>
    <row r="38" spans="3:17" s="13" customFormat="1" ht="12.95" customHeight="1" x14ac:dyDescent="0.2">
      <c r="C38" s="21"/>
      <c r="D38" s="2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2024-03-02T06:59:07Z</dcterms:modified>
</cp:coreProperties>
</file>