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795D576-3A70-4825-BD05-43C07C158C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2" i="1"/>
  <c r="C16" i="1" l="1"/>
  <c r="D18" i="1" s="1"/>
  <c r="C11" i="1"/>
  <c r="C15" i="1" l="1"/>
  <c r="O23" i="1"/>
  <c r="S23" i="1" s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<sst xmlns="http://schemas.openxmlformats.org/spreadsheetml/2006/main" count="56" uniqueCount="53">
  <si>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</si>
  <si>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</si>
  <si>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</si>
  <si>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</si>
  <si>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</si>
  <si>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</si>
  <si>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</si>
  <si>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</si>
  <si>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</si>
  <si>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</si>
  <si>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</si>
  <si>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</si>
  <si>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</si>
  <si>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</si>
  <si>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</si>
  <si>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</si>
  <si>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</si>
  <si>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</si>
  <si>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</si>
  <si>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</si>
  <si>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</si>
  <si>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</si>
  <si>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</si>
  <si>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</si>
  <si>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</si>
  <si>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</si>
  <si>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</si>
  <si>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</si>
  <si>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</si>
  <si>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</si>
  <si>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</si>
  <si>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</si>
  <si>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</si>
  <si>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</si>
  <si>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</si>
  <si>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</si>
  <si>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</si>
  <si>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</si>
  <si>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</si>
  <si>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</si>
  <si>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</si>
  <si>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</si>
  <si>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G1166-0399</t>
  </si>
  <si>
    <t>G1166-0399_Peg.xls</t>
  </si>
  <si>
    <t>ECESD</t>
  </si>
  <si>
    <t>Peg</t>
  </si>
  <si>
    <t>VSX</t>
  </si>
  <si>
    <t>IBVS 5960</t>
  </si>
  <si>
    <t>II</t>
  </si>
  <si>
    <t>IBVS 6011</t>
  </si>
  <si>
    <t>I</t>
  </si>
  <si>
    <t>V0666 Peg / GSC 1166-0399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</si>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</sst>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V0666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D-4840-B59B-3C762FBE02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4.0259998640976846E-3</c:v>
                </c:pt>
                <c:pt idx="2">
                  <c:v>1.8759998638415709E-3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D-4840-B59B-3C762FBE02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D-4840-B59B-3C762FBE02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D-4840-B59B-3C762FBE02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D-4840-B59B-3C762FBE02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D-4840-B59B-3C762FBE02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D-4840-B59B-3C762FBE02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1.053333319820619E-2</c:v>
                </c:pt>
                <c:pt idx="1">
                  <c:v>4.0259998640976855E-3</c:v>
                </c:pt>
                <c:pt idx="2">
                  <c:v>1.8759998638415709E-3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D-4840-B59B-3C762FBE02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3518.5</c:v>
                </c:pt>
                <c:pt idx="2">
                  <c:v>4681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D-4840-B59B-3C762FBE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57048"/>
        <c:axId val="1"/>
      </c:scatterChart>
      <c:valAx>
        <c:axId val="74825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25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951CA7-28E5-755F-C7F3-0AA5A59E2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51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54386.694000000134</v>
      </c>
      <c r="D7" s="14" t="s">
        <v>46</v>
      </c>
    </row>
    <row r="8" spans="1:7" s="7" customFormat="1" ht="12.95" customHeight="1" x14ac:dyDescent="0.2">
      <c r="A8" s="7" t="s">
        <v>3</v>
      </c>
      <c r="C8" s="35">
        <v>0.316604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1.053333319820619E-2</v>
      </c>
      <c r="D11" s="9"/>
      <c r="F11" s="19" t="str">
        <f>"F"&amp;E19</f>
        <v>F22</v>
      </c>
      <c r="G11" s="18" t="str">
        <f>"G"&amp;E19</f>
        <v>G22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-1.8494623658117108E-6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60371.833429398146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55868.719199999992</v>
      </c>
      <c r="D15" s="20" t="s">
        <v>38</v>
      </c>
      <c r="E15" s="21">
        <f ca="1">ROUND(2*(E14-$C$7)/$C$8,0)/2+E13</f>
        <v>18905</v>
      </c>
    </row>
    <row r="16" spans="1:7" s="7" customFormat="1" ht="12.95" customHeight="1" x14ac:dyDescent="0.2">
      <c r="A16" s="10" t="s">
        <v>4</v>
      </c>
      <c r="C16" s="24">
        <f ca="1">+C8+C12</f>
        <v>0.31660215053763419</v>
      </c>
      <c r="D16" s="20" t="s">
        <v>39</v>
      </c>
      <c r="E16" s="18">
        <f ca="1">ROUND(2*(E14-$C$15)/$C$16,0)/2+E13</f>
        <v>14224.5</v>
      </c>
    </row>
    <row r="17" spans="1:19" s="7" customFormat="1" ht="12.95" customHeight="1" thickBot="1" x14ac:dyDescent="0.25">
      <c r="A17" s="20" t="s">
        <v>29</v>
      </c>
      <c r="C17" s="7">
        <f>COUNT(C21:C2191)</f>
        <v>3</v>
      </c>
      <c r="D17" s="20" t="s">
        <v>33</v>
      </c>
      <c r="E17" s="25">
        <f ca="1">+$C$15+$C$16*E16-15018.5-$C$9/24</f>
        <v>45354.122323655909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55868.719199999992</v>
      </c>
      <c r="D18" s="27">
        <f ca="1">+C16</f>
        <v>0.31660215053763419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22</v>
      </c>
      <c r="S19" s="7">
        <f ca="1">SQRT(SUM(S21:S50)/(COUNT(S21:S50)-1))</f>
        <v>7.4481913329489816E-3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52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54386.694000000134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1.053333319820619E-2</v>
      </c>
      <c r="Q21" s="34">
        <f>+C21-15018.5</f>
        <v>39368.194000000134</v>
      </c>
      <c r="S21" s="7">
        <f ca="1">+(O21-G21)^2</f>
        <v>1.1095110826443265E-4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55500.669199999997</v>
      </c>
      <c r="D22" s="4">
        <v>4.0000000000000002E-4</v>
      </c>
      <c r="E22" s="7">
        <f>+(C22-C$7)/C$8</f>
        <v>3518.5127162002454</v>
      </c>
      <c r="F22" s="7">
        <f>ROUND(2*E22,0)/2</f>
        <v>3518.5</v>
      </c>
      <c r="G22" s="7">
        <f>+C22-(C$7+F22*C$8)</f>
        <v>4.0259998640976846E-3</v>
      </c>
      <c r="I22" s="7">
        <f>+G22</f>
        <v>4.0259998640976846E-3</v>
      </c>
      <c r="O22" s="7">
        <f ca="1">+C$11+C$12*$F22</f>
        <v>4.0259998640976855E-3</v>
      </c>
      <c r="Q22" s="34">
        <f>+C22-15018.5</f>
        <v>40482.169199999997</v>
      </c>
      <c r="S22" s="7">
        <f ca="1">+(O22-G22)^2</f>
        <v>7.5231638452626401E-37</v>
      </c>
    </row>
    <row r="23" spans="1:19" s="7" customFormat="1" ht="12.95" customHeight="1" x14ac:dyDescent="0.2">
      <c r="A23" s="4" t="s">
        <v>49</v>
      </c>
      <c r="B23" s="5" t="s">
        <v>50</v>
      </c>
      <c r="C23" s="4">
        <v>55868.7192</v>
      </c>
      <c r="D23" s="4">
        <v>6.9999999999999999E-4</v>
      </c>
      <c r="E23" s="7">
        <f>+(C23-C$7)/C$8</f>
        <v>4681.005925382703</v>
      </c>
      <c r="F23" s="7">
        <f>ROUND(2*E23,0)/2</f>
        <v>4681</v>
      </c>
      <c r="G23" s="7">
        <f>+C23-(C$7+F23*C$8)</f>
        <v>1.8759998638415709E-3</v>
      </c>
      <c r="I23" s="7">
        <f>+G23</f>
        <v>1.8759998638415709E-3</v>
      </c>
      <c r="O23" s="7">
        <f ca="1">+C$11+C$12*$F23</f>
        <v>1.8759998638415709E-3</v>
      </c>
      <c r="Q23" s="34">
        <f>+C23-15018.5</f>
        <v>40850.2192</v>
      </c>
      <c r="S23" s="7">
        <f ca="1">+(O23-G23)^2</f>
        <v>0</v>
      </c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2024-03-02T07:00:08Z</dcterms:modified>
</cp:coreProperties>
</file>