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A3881C6-0BD5-45A1-B761-CC206D7BC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<sst xmlns="http://schemas.openxmlformats.org/spreadsheetml/2006/main" count="52" uniqueCount="49">
  <si>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</si>
  <si>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</si>
  <si>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</si>
  <si>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</si>
  <si>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</si>
  <si>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</si>
  <si>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</si>
  <si>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</si>
  <si>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</si>
  <si>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</si>
  <si>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</si>
  <si>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</si>
  <si>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</si>
  <si>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</si>
  <si>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</si>
  <si>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</si>
  <si>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</si>
  <si>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</si>
  <si>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</si>
  <si>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</si>
  <si>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</si>
  <si>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</si>
  <si>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</si>
  <si>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</si>
  <si>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</si>
  <si>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</si>
  <si>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</si>
  <si>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</si>
  <si>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</si>
  <si>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</si>
  <si>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</si>
  <si>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</si>
  <si>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</si>
  <si>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</si>
  <si>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</si>
  <si>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</si>
  <si>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</si>
  <si>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</si>
  <si>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</si>
  <si>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</si>
  <si>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</si>
  <si>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</si>
  <si>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</si>
  <si>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</si>
  <si>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V0677 Peg</t>
  </si>
  <si>
    <t>EA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</si>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</sst>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V0677</a:t>
            </a:r>
            <a:r>
              <a:rPr lang="en-AU" baseline="0"/>
              <a:t> Peg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2.9399999984889291E-3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2.9399999984889291E-3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4" customFormat="1" ht="12.95" customHeight="1" x14ac:dyDescent="0.2">
      <c r="A2" s="14" t="s">
        <v>23</v>
      </c>
      <c r="B2" s="15" t="s">
        <v>45</v>
      </c>
      <c r="C2" s="16"/>
      <c r="D2" s="17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8" t="s">
        <v>0</v>
      </c>
      <c r="C4" s="19" t="s">
        <v>37</v>
      </c>
      <c r="D4" s="20" t="s">
        <v>37</v>
      </c>
    </row>
    <row r="5" spans="1:15" s="14" customFormat="1" ht="12.95" customHeight="1" thickTop="1" x14ac:dyDescent="0.2">
      <c r="A5" s="21" t="s">
        <v>28</v>
      </c>
      <c r="C5" s="22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45">
        <v>54647.875</v>
      </c>
      <c r="D7" s="24" t="s">
        <v>46</v>
      </c>
    </row>
    <row r="8" spans="1:15" s="14" customFormat="1" ht="12.95" customHeight="1" x14ac:dyDescent="0.2">
      <c r="A8" s="14" t="s">
        <v>3</v>
      </c>
      <c r="C8" s="45">
        <v>0.67333699999999996</v>
      </c>
      <c r="D8" s="24" t="s">
        <v>46</v>
      </c>
    </row>
    <row r="9" spans="1:15" s="14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5" s="14" customFormat="1" ht="12.95" customHeight="1" thickBot="1" x14ac:dyDescent="0.25">
      <c r="C10" s="29" t="s">
        <v>19</v>
      </c>
      <c r="D10" s="29" t="s">
        <v>20</v>
      </c>
    </row>
    <row r="11" spans="1:15" s="14" customFormat="1" ht="12.95" customHeight="1" x14ac:dyDescent="0.2">
      <c r="A11" s="14" t="s">
        <v>15</v>
      </c>
      <c r="C11" s="28">
        <f ca="1">INTERCEPT(INDIRECT($D$9):G992,INDIRECT($C$9):F992)</f>
        <v>0</v>
      </c>
      <c r="D11" s="17"/>
    </row>
    <row r="12" spans="1:15" s="14" customFormat="1" ht="12.95" customHeight="1" x14ac:dyDescent="0.2">
      <c r="A12" s="14" t="s">
        <v>16</v>
      </c>
      <c r="C12" s="28">
        <f ca="1">SLOPE(INDIRECT($D$9):G992,INDIRECT($C$9):F992)</f>
        <v>4.0947075187868095E-7</v>
      </c>
      <c r="D12" s="17"/>
    </row>
    <row r="13" spans="1:15" s="14" customFormat="1" ht="12.95" customHeight="1" x14ac:dyDescent="0.2">
      <c r="A13" s="14" t="s">
        <v>18</v>
      </c>
      <c r="C13" s="17" t="s">
        <v>13</v>
      </c>
    </row>
    <row r="14" spans="1:15" s="14" customFormat="1" ht="12.95" customHeight="1" x14ac:dyDescent="0.2">
      <c r="E14" s="30" t="s">
        <v>34</v>
      </c>
      <c r="F14" s="31">
        <v>1</v>
      </c>
    </row>
    <row r="15" spans="1:15" s="14" customFormat="1" ht="12.95" customHeight="1" x14ac:dyDescent="0.2">
      <c r="A15" s="32" t="s">
        <v>17</v>
      </c>
      <c r="C15" s="33">
        <f ca="1">(C7+C11)+(C8+C12)*INT(MAX(F21:F3533))</f>
        <v>59482.437599999997</v>
      </c>
      <c r="E15" s="30" t="s">
        <v>30</v>
      </c>
      <c r="F15" s="34">
        <f ca="1">NOW()+15018.5+$C$5/24</f>
        <v>60371.83677754629</v>
      </c>
    </row>
    <row r="16" spans="1:15" s="14" customFormat="1" ht="12.95" customHeight="1" x14ac:dyDescent="0.2">
      <c r="A16" s="18" t="s">
        <v>4</v>
      </c>
      <c r="C16" s="34">
        <f ca="1">+C8+C12</f>
        <v>0.67333740947075182</v>
      </c>
      <c r="E16" s="30" t="s">
        <v>35</v>
      </c>
      <c r="F16" s="35">
        <f ca="1">ROUND(2*(F15-$C$7)/$C$8,0)/2+F14</f>
        <v>8502</v>
      </c>
    </row>
    <row r="17" spans="1:21" s="14" customFormat="1" ht="12.95" customHeight="1" thickBot="1" x14ac:dyDescent="0.25">
      <c r="A17" s="30" t="s">
        <v>27</v>
      </c>
      <c r="C17" s="14">
        <f>COUNT(C21:C2191)</f>
        <v>2</v>
      </c>
      <c r="E17" s="30" t="s">
        <v>36</v>
      </c>
      <c r="F17" s="28">
        <f ca="1">ROUND(2*(F15-$C$15)/$C$16,0)/2+F14</f>
        <v>1322</v>
      </c>
    </row>
    <row r="18" spans="1:21" s="14" customFormat="1" ht="12.95" customHeight="1" thickTop="1" thickBot="1" x14ac:dyDescent="0.25">
      <c r="A18" s="18" t="s">
        <v>5</v>
      </c>
      <c r="C18" s="36">
        <f ca="1">+C15</f>
        <v>59482.437599999997</v>
      </c>
      <c r="D18" s="37">
        <f ca="1">+C16</f>
        <v>0.67333740947075182</v>
      </c>
      <c r="E18" s="30" t="s">
        <v>31</v>
      </c>
      <c r="F18" s="38">
        <f ca="1">+$C$15+$C$16*F17-15018.5-$C$5/24</f>
        <v>45354.48548865367</v>
      </c>
    </row>
    <row r="19" spans="1:21" s="14" customFormat="1" ht="12.95" customHeight="1" thickTop="1" x14ac:dyDescent="0.2">
      <c r="F19" s="39" t="s">
        <v>43</v>
      </c>
    </row>
    <row r="20" spans="1:21" s="14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40" t="s">
        <v>38</v>
      </c>
      <c r="I20" s="40" t="s">
        <v>39</v>
      </c>
      <c r="J20" s="40" t="s">
        <v>40</v>
      </c>
      <c r="K20" s="40" t="s">
        <v>41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29" t="s">
        <v>14</v>
      </c>
      <c r="U20" s="42" t="s">
        <v>33</v>
      </c>
    </row>
    <row r="21" spans="1:21" s="14" customFormat="1" ht="12.95" customHeight="1" x14ac:dyDescent="0.2">
      <c r="A21" s="15" t="s">
        <v>46</v>
      </c>
      <c r="C21" s="23">
        <v>54647.875</v>
      </c>
      <c r="D21" s="23"/>
      <c r="E21" s="14">
        <f>+(C21-C$7)/C$8</f>
        <v>0</v>
      </c>
      <c r="F21" s="14">
        <f>ROUND(2*E21,0)/2</f>
        <v>0</v>
      </c>
      <c r="G21" s="14">
        <f>+C21-(C$7+F21*C$8)</f>
        <v>0</v>
      </c>
      <c r="K21" s="14">
        <f>+G21</f>
        <v>0</v>
      </c>
      <c r="O21" s="14">
        <f ca="1">+C$11+C$12*$F21</f>
        <v>0</v>
      </c>
      <c r="Q21" s="43">
        <f>+C21-15018.5</f>
        <v>39629.375</v>
      </c>
    </row>
    <row r="22" spans="1:21" s="14" customFormat="1" ht="12.95" customHeight="1" x14ac:dyDescent="0.2">
      <c r="A22" s="12" t="s">
        <v>47</v>
      </c>
      <c r="B22" s="13" t="s">
        <v>48</v>
      </c>
      <c r="C22" s="46">
        <v>59482.437599999997</v>
      </c>
      <c r="D22" s="47">
        <v>1.6000000000000001E-3</v>
      </c>
      <c r="E22" s="14">
        <f>+(C22-C$7)/C$8</f>
        <v>7180.0043663128536</v>
      </c>
      <c r="F22" s="14">
        <f>ROUND(2*E22,0)/2</f>
        <v>7180</v>
      </c>
      <c r="G22" s="14">
        <f>+C22-(C$7+F22*C$8)</f>
        <v>2.9399999984889291E-3</v>
      </c>
      <c r="K22" s="14">
        <f>+G22</f>
        <v>2.9399999984889291E-3</v>
      </c>
      <c r="O22" s="14">
        <f ca="1">+C$11+C$12*$F22</f>
        <v>2.9399999984889291E-3</v>
      </c>
      <c r="Q22" s="43">
        <f>+C22-15018.5</f>
        <v>44463.937599999997</v>
      </c>
    </row>
    <row r="23" spans="1:21" s="14" customFormat="1" ht="12.95" customHeight="1" x14ac:dyDescent="0.2">
      <c r="C23" s="23"/>
      <c r="D23" s="23"/>
      <c r="Q23" s="44"/>
    </row>
    <row r="24" spans="1:21" s="14" customFormat="1" ht="12.95" customHeight="1" x14ac:dyDescent="0.2">
      <c r="C24" s="23"/>
      <c r="D24" s="23"/>
      <c r="Q24" s="44"/>
    </row>
    <row r="25" spans="1:21" s="14" customFormat="1" ht="12.95" customHeight="1" x14ac:dyDescent="0.2">
      <c r="C25" s="23"/>
      <c r="D25" s="23"/>
      <c r="Q25" s="44"/>
    </row>
    <row r="26" spans="1:21" s="14" customFormat="1" ht="12.95" customHeight="1" x14ac:dyDescent="0.2">
      <c r="C26" s="23"/>
      <c r="D26" s="23"/>
      <c r="Q26" s="44"/>
    </row>
    <row r="27" spans="1:21" s="14" customFormat="1" ht="12.95" customHeight="1" x14ac:dyDescent="0.2">
      <c r="C27" s="23"/>
      <c r="D27" s="23"/>
      <c r="Q27" s="44"/>
    </row>
    <row r="28" spans="1:21" s="14" customFormat="1" ht="12.95" customHeight="1" x14ac:dyDescent="0.2">
      <c r="C28" s="23"/>
      <c r="D28" s="23"/>
      <c r="Q28" s="44"/>
    </row>
    <row r="29" spans="1:21" s="14" customFormat="1" ht="12.95" customHeight="1" x14ac:dyDescent="0.2">
      <c r="C29" s="23"/>
      <c r="D29" s="23"/>
      <c r="Q29" s="44"/>
    </row>
    <row r="30" spans="1:21" s="14" customFormat="1" ht="12.95" customHeight="1" x14ac:dyDescent="0.2">
      <c r="C30" s="23"/>
      <c r="D30" s="23"/>
      <c r="Q30" s="44"/>
    </row>
    <row r="31" spans="1:21" s="14" customFormat="1" ht="12.95" customHeight="1" x14ac:dyDescent="0.2">
      <c r="C31" s="23"/>
      <c r="D31" s="23"/>
      <c r="Q31" s="44"/>
    </row>
    <row r="32" spans="1:21" s="14" customFormat="1" ht="12.95" customHeight="1" x14ac:dyDescent="0.2">
      <c r="C32" s="23"/>
      <c r="D32" s="23"/>
      <c r="Q32" s="44"/>
    </row>
    <row r="33" spans="3:17" s="14" customFormat="1" ht="12.95" customHeight="1" x14ac:dyDescent="0.2">
      <c r="C33" s="23"/>
      <c r="D33" s="23"/>
      <c r="Q33" s="44"/>
    </row>
    <row r="34" spans="3:17" s="14" customFormat="1" ht="12.95" customHeight="1" x14ac:dyDescent="0.2">
      <c r="C34" s="23"/>
      <c r="D34" s="23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2024-03-02T07:04:57Z</dcterms:modified>
</cp:coreProperties>
</file>